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8880" windowHeight="3645" tabRatio="851" firstSheet="1" activeTab="4"/>
  </bookViews>
  <sheets>
    <sheet name="1คาดการณ์ยอดขาย" sheetId="1" r:id="rId1"/>
    <sheet name="2ต้นทุนก่อนการดำเนินการ" sheetId="2" r:id="rId2"/>
    <sheet name="3ต้นทุนแปรผัน" sheetId="3" r:id="rId3"/>
    <sheet name="4ต้นทุนคงที่" sheetId="4" r:id="rId4"/>
    <sheet name="5งบกำไรขาดทุน" sheetId="5" r:id="rId5"/>
    <sheet name="6งบประมาณเงินสด" sheetId="6" r:id="rId6"/>
    <sheet name="7งบดุล" sheetId="7" r:id="rId7"/>
    <sheet name="8จุดคืนทุน" sheetId="8" r:id="rId8"/>
    <sheet name="อัตราตอบแทนการลงทุน" sheetId="9" r:id="rId9"/>
    <sheet name="11จุดคุ้มทุน" sheetId="10" r:id="rId10"/>
  </sheets>
  <definedNames/>
  <calcPr fullCalcOnLoad="1"/>
</workbook>
</file>

<file path=xl/sharedStrings.xml><?xml version="1.0" encoding="utf-8"?>
<sst xmlns="http://schemas.openxmlformats.org/spreadsheetml/2006/main" count="279" uniqueCount="217">
  <si>
    <t>การคาดการณ์ยอดขายปีที่หนึ่ง (12 เดือนแรก)</t>
  </si>
  <si>
    <t>สินค้าและบริการ</t>
  </si>
  <si>
    <t>หมายเหตุ</t>
  </si>
  <si>
    <t>เดือนที่ 1</t>
  </si>
  <si>
    <t>เดือนที่ 2</t>
  </si>
  <si>
    <t>เดือนที่ 3</t>
  </si>
  <si>
    <t>เดือนที่ 4</t>
  </si>
  <si>
    <t>เดือนที่ 5</t>
  </si>
  <si>
    <t>เดือนที่ 6</t>
  </si>
  <si>
    <t>เดือนที่ 7</t>
  </si>
  <si>
    <t>เดือนที่ 8</t>
  </si>
  <si>
    <t>เดือนที่ 9</t>
  </si>
  <si>
    <t>เดือนที่ 10</t>
  </si>
  <si>
    <t>เดือนที่ 11</t>
  </si>
  <si>
    <t>เดือนที่ 12</t>
  </si>
  <si>
    <t>รวมทั้งปี</t>
  </si>
  <si>
    <t>ปีที่ 2</t>
  </si>
  <si>
    <t>ปีที่ 3</t>
  </si>
  <si>
    <t>การวิเคราะห์ต้นทุน</t>
  </si>
  <si>
    <t>1. ต้นทุนก่อนการดำเนินการ</t>
  </si>
  <si>
    <t>1. สินทรัพย์ถาวร</t>
  </si>
  <si>
    <t>1.1. อาคาร/สำนักงาน</t>
  </si>
  <si>
    <t>1.2. เครื่องจักร/อุปกรณ์</t>
  </si>
  <si>
    <t>1.3. ที่ดิน</t>
  </si>
  <si>
    <t>1.4. เครื่องใช้สำนักงาน</t>
  </si>
  <si>
    <t>1.5. ยานพาหนะ</t>
  </si>
  <si>
    <t>1.6. อื่นๆ</t>
  </si>
  <si>
    <t>รวม</t>
  </si>
  <si>
    <t>2. เงินทุนหมุนเวียน</t>
  </si>
  <si>
    <t>2.3.</t>
  </si>
  <si>
    <t>2.4.</t>
  </si>
  <si>
    <t>2.1. เงินสดสำรองในการดำเนินการ</t>
  </si>
  <si>
    <t>รายการ</t>
  </si>
  <si>
    <t>ส่วนของเจ้าของ</t>
  </si>
  <si>
    <t>เจ้าหนี้เงินกู้</t>
  </si>
  <si>
    <t>3.ค่าสาธารณูปโภค</t>
  </si>
  <si>
    <t>5.ค่าเครื่องเขียนแบบพิมพ์</t>
  </si>
  <si>
    <t>1.เงินเดือน</t>
  </si>
  <si>
    <t>2.ค่าสาธารณูปโภค</t>
  </si>
  <si>
    <t>2.1.ไฟฟ้า</t>
  </si>
  <si>
    <t>2.2.น้ำประปา</t>
  </si>
  <si>
    <t>2.3.โทรศัพท์</t>
  </si>
  <si>
    <t>3.ค่าน้ำมันเชื้อเพลิง</t>
  </si>
  <si>
    <t>4.ค่าบำรุงรักษา</t>
  </si>
  <si>
    <t>4.1.รถยนต์</t>
  </si>
  <si>
    <t>4.2.อุปกรณ์สำนักงาน</t>
  </si>
  <si>
    <t>6.ค่าเลี้ยงรับรอง</t>
  </si>
  <si>
    <t>7.โบนัสพนักงาน</t>
  </si>
  <si>
    <t>8.ค่าใช้จ่ายในการขาย</t>
  </si>
  <si>
    <t>9.อื่นๆ</t>
  </si>
  <si>
    <t>10.เบ็ตเตล็ด</t>
  </si>
  <si>
    <t>6.หักค่าเสื่อมราคา</t>
  </si>
  <si>
    <t>7.ค่าดอกเบี้ย</t>
  </si>
  <si>
    <t xml:space="preserve">   (ในกรณีกู้เงิน)</t>
  </si>
  <si>
    <t>9.ภาษีนิติบุคคล 30%</t>
  </si>
  <si>
    <t>ประมาณการเงินสดปีที่หนึ่ง (12 เดือนแรก)</t>
  </si>
  <si>
    <t>3.รายรับมากกว่า (น้อยกว่า)(1+2)</t>
  </si>
  <si>
    <t>5.เงินสดในมือ (3+4)</t>
  </si>
  <si>
    <t>6.หักชำระเงินกู้ เฉพาะเงินต้น</t>
  </si>
  <si>
    <t>งบประมาณงบดุล ปีที่หนึ่ง, สอง, สาม</t>
  </si>
  <si>
    <t>ปีที่ 1</t>
  </si>
  <si>
    <t>สินทรัพย์</t>
  </si>
  <si>
    <t>1.สินทรัพย์หมุนเวียน</t>
  </si>
  <si>
    <t>3. รวมสินทรัพย์ถาวร</t>
  </si>
  <si>
    <t>5.สินทรัพย์ถาวรสุทธิ (3-4)</t>
  </si>
  <si>
    <t>6.สินทรัพย์อื่นๆ</t>
  </si>
  <si>
    <t>รวมทรัพย์สิน (1+5+6)</t>
  </si>
  <si>
    <t>หนี้สินและส่วนของผู้ถือหุ้น</t>
  </si>
  <si>
    <t>1.หนี้สินระยะยาว</t>
  </si>
  <si>
    <t xml:space="preserve">   เงินกู้ยืม</t>
  </si>
  <si>
    <t>2.หนี้สินระยะสั้น</t>
  </si>
  <si>
    <t>ส่วนของผู้ถือหุ้น</t>
  </si>
  <si>
    <t xml:space="preserve">หมายเหตุ </t>
  </si>
  <si>
    <t>1. ถ้าไม่มีการเงินกู้ ก็ไม่ต้องกรอกในส่วนของเจ้าหนี้เงินกู้</t>
  </si>
  <si>
    <t>2.รายการใดที่ไม่มีการลงทุนให้เว้นว่างไว้</t>
  </si>
  <si>
    <t>3.สามารถเปลี่ยนชื่อรายการต่างๆ ได้ ถ้าที่มีอยู่ไม่ตรงกับที่ท่านต้องการ</t>
  </si>
  <si>
    <t>รวมปีที่หนึง</t>
  </si>
  <si>
    <t>ต้นทุนแปรผันปีที่ 1 - 3</t>
  </si>
  <si>
    <t>ต้นทุนคงที่ปีที่ 1-3</t>
  </si>
  <si>
    <t>รวมปีแรก</t>
  </si>
  <si>
    <t>1. รวมยอดขายในแต่ละเดือน</t>
  </si>
  <si>
    <t>10. รวม</t>
  </si>
  <si>
    <t>1.ยอดขาย (1.1)</t>
  </si>
  <si>
    <t>2.ต้นทุนแปรผัน (3.10)</t>
  </si>
  <si>
    <t>3.กำไรขั้นต้น (1-2)</t>
  </si>
  <si>
    <t>11. รวม</t>
  </si>
  <si>
    <t>4.ต้นทุนคงที่ (4.11)</t>
  </si>
  <si>
    <t>5.กำไรหลังหักค่าใช้จ่าย(3-4)</t>
  </si>
  <si>
    <t>8.กำไร(ขาดทุน)สุทธิก่อนภาษี(5-6-7)</t>
  </si>
  <si>
    <t>1. ยอดขายยกมาจาก แผ่นงาน 1คาดการณ์ยอดขาย ข้อ 1</t>
  </si>
  <si>
    <t>2. ต้นทุนแปรผันมาจาก แผ่นงาน 3ต้นทุนแปรผัน ข้อ 10</t>
  </si>
  <si>
    <t>3. ต้นทุนคงที่มาจาก แผ่นงาน 4ต้นทุนคงที่ ข้อ 11</t>
  </si>
  <si>
    <t>4. ค่าเสื่อมราคา นำมาจากค่าเสื่อมราคาของเครื่องจักร หรือ อุปกรณ์ที่มีการเสื่อมราคาตามระยะเวลา หลักการคิดให้ดูในตัวอย่าง ใน Case Study ที่ให้ไป เมื่อคำนวนค่าเสื่อมราคาเสร็จแล้ว ให้นำมาใส่ในช่องนี้ โดยคิดรวมทั้งปี เลยก็ได้</t>
  </si>
  <si>
    <t>5. ค่าดอกเบี้ย ให้คิดโดยใช้สูตรและหลักการที่ให้ไว้ใน Case study เมื่อได้จำนวนดอกเบี้ยที่จะต้องใช้ในแต่ละช่วงเวลาแล้ว ให้นำมาใส่ในช่องดอกเบี้ย</t>
  </si>
  <si>
    <t>10.กำไร(ขาดทุน)สุทธิหลังหักภาษี(8-9)</t>
  </si>
  <si>
    <t>1.กำไร(ขาดทุน) สุทธิหลังหักภาษี (5.10)</t>
  </si>
  <si>
    <t>2.1. อาคาร/สำนักงาน</t>
  </si>
  <si>
    <t>2.2. เครื่องจักร/อุปกรณ์</t>
  </si>
  <si>
    <t>2.3. ที่ดิน</t>
  </si>
  <si>
    <t>2.4. เครื่องใช้สำนักงาน</t>
  </si>
  <si>
    <t>2.5. ยานพาหนะ</t>
  </si>
  <si>
    <t>2.6. อื่นๆ</t>
  </si>
  <si>
    <t>4.หักค่าเสื่อมราคา(5.6)</t>
  </si>
  <si>
    <t>2.สินทรัพย์ถาวร(2.2)</t>
  </si>
  <si>
    <t xml:space="preserve">  เงินสดคงเหลือ (6.8)</t>
  </si>
  <si>
    <t>2.บวก ค่าเสื่อมราคา (5.6)</t>
  </si>
  <si>
    <t>4.บวกเงินสดยกมา (2. รวมเงินทุนหมุนเวียน)</t>
  </si>
  <si>
    <t>1. กำไรสุทธิมาจากแผ่นงานที่ 5งบกำไรขาดทุน ข้อ 10</t>
  </si>
  <si>
    <t>2. ค่าเสื่อมราคา มาจากแผ่นงานที่ 5งบกำไรขาดทุน ข้อ 6</t>
  </si>
  <si>
    <t>3. เงินสดยกมาในข้อ 4 มาจาก แผ่นงานที่ 2 รวมเงินทุนหมุนเวียน</t>
  </si>
  <si>
    <t>รวมเงินลงทุนการการดำเนินการ (1+2+3)</t>
  </si>
  <si>
    <t>ประมาณการกำไรขาดทุนปีที่ 1 - 3</t>
  </si>
  <si>
    <t>4. หักชำระเงินกู้ เฉพาะเงินต้นมาจาก แผ่นงานที่ 2 การคำนวนดอกเบี้ย</t>
  </si>
  <si>
    <t>5. นโยบายจ่ายเงินปันผลขึ้นอยู่กับผลการประกอบการในแต่ละช่วงเวลา</t>
  </si>
  <si>
    <t>6. เงินสดคงเหลือยกไป จะนำไปใส่ในช่องที่ 4 ของช่วงเวลาถัดไป</t>
  </si>
  <si>
    <t>7.เงินกู้ค้างชำระ นำมาจากแผ่นงานที่ 2 การคำนวนดอกเบี้ย</t>
  </si>
  <si>
    <t>สินทรัพย์ = หนี้สิน + ส่วนของผู้ถือหุ้น</t>
  </si>
  <si>
    <t>ประมาณการระยะเวลาคืนทุน</t>
  </si>
  <si>
    <t>2. เงินสดรับ (สะสม)</t>
  </si>
  <si>
    <t>เงินสดคงเหลือมาจาก แผ่นงานที่ 6 งบประมาณเงินสด ข้อ 8</t>
  </si>
  <si>
    <t>สินทรัพย์ถาวรมาจาก แผ่นงานที่ 2 ต้นทุนก่อนการดำเนินการ</t>
  </si>
  <si>
    <t>ค่าเสื่อมราคามาจากแผ่นงานที่ 5 งบกำไรขาดทุน ข้อ 6</t>
  </si>
  <si>
    <t>มาจาก แผ่นงานที่ 2 ต้นทุนก่อนการดำเนินการ ในหัวข้อ รวมเงินลงทุนก่อนการดำเนินการ ในส่วนของผู้ถือหุ้น</t>
  </si>
  <si>
    <t>กำไรสะสมคือกำไร (ขาดทุน) สุทธิ ที่ยกยอดมาจากกำไร (ขาดทุน)สุทธิ ของปีที่แล้ว</t>
  </si>
  <si>
    <t>กำไร(ขาดทุน)สุทธิ มาจากแผ่นงาน ที่ 5 งบกำไรขาดทุนข้อ 10</t>
  </si>
  <si>
    <t>หรือ</t>
  </si>
  <si>
    <t>(1+5+6)   =   (3+8)</t>
  </si>
  <si>
    <t>1. เงินสดรับ (จริง)</t>
  </si>
  <si>
    <t>ระยะเวลาคืนทุน = ระยะเวลาที่เงินสดรับ (สะสม) มีค่าเท่ากับเงินลงทุนทั้งโครงการ</t>
  </si>
  <si>
    <t>ปีที่</t>
  </si>
  <si>
    <t>เงินสดจ่าย</t>
  </si>
  <si>
    <t>เงินสดรับสุทธิ</t>
  </si>
  <si>
    <t>มูลค่าซากเมื่อสิ้นปีที่ 3</t>
  </si>
  <si>
    <t>1. มูลค่ายอดขาย</t>
  </si>
  <si>
    <t>ประมาณการจุดคุ้มทุน</t>
  </si>
  <si>
    <t>2. ต้นทุนคงที่</t>
  </si>
  <si>
    <t>3. ต้นทุนผันแปร</t>
  </si>
  <si>
    <t>4. จุดคุ้มทุน</t>
  </si>
  <si>
    <t>ประมาณอัตราดอกเบี้ย</t>
  </si>
  <si>
    <t>1.เงินต้น</t>
  </si>
  <si>
    <t>2.ชำระเงินต้น</t>
  </si>
  <si>
    <t>3.อัตราดอกเบี้ย</t>
  </si>
  <si>
    <t>อัตราดอกเบี้ย =</t>
  </si>
  <si>
    <t>ดอกเบี้ย= (ต x ป x อ)/100</t>
  </si>
  <si>
    <t>ท่านสามารถเปลี่ยนอัตราดอกเบี้ยได้ในช่องเซลล์ d29</t>
  </si>
  <si>
    <t>ประมาณการเสื่อมราคา</t>
  </si>
  <si>
    <t>เงินลงทุน</t>
  </si>
  <si>
    <t>อัตราค่าเสื่อม%</t>
  </si>
  <si>
    <t>1.3. เครื่องใช้สำนักงาน</t>
  </si>
  <si>
    <t>1.4. ยานพาหนะ</t>
  </si>
  <si>
    <t>รวมค่าเสื่อมราคา</t>
  </si>
  <si>
    <t>ราคาค่าซาก ณ ปีที่ 3</t>
  </si>
  <si>
    <t>=</t>
  </si>
  <si>
    <t>6.ค่าเบี้ยประกันภัย (ขึ้นอยู่กับ Rate ของ บ.ประกันภัย</t>
  </si>
  <si>
    <t xml:space="preserve">8.ค่าเลี้ยงรับรอง </t>
  </si>
  <si>
    <t xml:space="preserve"> ปรับได้ตามความเหมาะสม</t>
  </si>
  <si>
    <t>4.รวมหนี้สินทั้งสิ้น</t>
  </si>
  <si>
    <t>5.ทุนเรือนหุ้น</t>
  </si>
  <si>
    <t>6.กำไรสะสมยกมา</t>
  </si>
  <si>
    <t>7.กำไร(ขาดทุน)สุทธิ</t>
  </si>
  <si>
    <t>8.จ่ายปันผล</t>
  </si>
  <si>
    <t>3.หนี้สินอื่นๆ</t>
  </si>
  <si>
    <t>10..รวมส่วนของผู้ถือหุ้น(5+6+7-8-9)</t>
  </si>
  <si>
    <t>11.รวมหนี้สินและส่วนของผู้ถือหุ้น</t>
  </si>
  <si>
    <t xml:space="preserve">  (4+10)</t>
  </si>
  <si>
    <t xml:space="preserve">  จำนวนบุคลากรที่นำมาคิดเงินเดือนนำมาจากแผนการใช้บุคลากร และ เพิ่มเงินเดือนปีละ ประมาณ 10% หรือ ตามความเหมาะสม</t>
  </si>
  <si>
    <t>ค่าบำรุงรักษาคิด 20% จากเงินลงทุนในส่วนยานพาหนะ</t>
  </si>
  <si>
    <t>คิด 10% ของเงินลงทุนในของอุปกรณ์สำนักงาน</t>
  </si>
  <si>
    <t xml:space="preserve"> แล้วแต่สถานการณ์ทางธุรกิจ</t>
  </si>
  <si>
    <t>70% ของเงินเดือน</t>
  </si>
  <si>
    <t>10% ของเงินเดือน</t>
  </si>
  <si>
    <t>9.ค่าใช้จ่ายอื่นๆ</t>
  </si>
  <si>
    <t>เงินกู้ยืมมาจากแผ่นงานที่ 2 ต้นทุนก่อนการดำเนินการ</t>
  </si>
  <si>
    <t>เงินลงทุนทั้งโครงการ =</t>
  </si>
  <si>
    <t>อัตราการเพิ่มยอดขายในแต่ละปี</t>
  </si>
  <si>
    <t>A</t>
  </si>
  <si>
    <t xml:space="preserve">2.ค่าจ้างแรงงาน </t>
  </si>
  <si>
    <t xml:space="preserve">3.1.ไฟฟ้า </t>
  </si>
  <si>
    <t xml:space="preserve">3.2.น้ำประปา </t>
  </si>
  <si>
    <t xml:space="preserve">3.3.โทรศัพท์ </t>
  </si>
  <si>
    <t xml:space="preserve">4. ค่าอะไหล่บำรุงรักษา </t>
  </si>
  <si>
    <t xml:space="preserve">5.ค่าเครื่องเขียนแบบพิมพ์ </t>
  </si>
  <si>
    <t xml:space="preserve">7.ค่าโบนัสพนักงาน </t>
  </si>
  <si>
    <t xml:space="preserve">9.ค่าการตลาด </t>
  </si>
  <si>
    <t>ท่านคิดว่ารายการข้างต้นคิดเป็นกี่เปอร์เซ็นต์ของยอดขาย</t>
  </si>
  <si>
    <t>ค่าจ้างแรงงาน</t>
  </si>
  <si>
    <t>ไฟฟ้า</t>
  </si>
  <si>
    <t>น้ำประปา</t>
  </si>
  <si>
    <t>โทรศัพท์</t>
  </si>
  <si>
    <t>ค่าอะไหล่บำรุงรักษา</t>
  </si>
  <si>
    <t>ค่าเครื่องเขียนแบบพิมพ์</t>
  </si>
  <si>
    <t>ค่าเบี้ยประกันภัย</t>
  </si>
  <si>
    <t>ค่าโบนัสพนักงาน</t>
  </si>
  <si>
    <t>ค่าเลี้ยงรับรอง</t>
  </si>
  <si>
    <t>ค่าการตลาด</t>
  </si>
  <si>
    <t>รายละเอียด</t>
  </si>
  <si>
    <t xml:space="preserve"> ค่าไฟฟ้าคิด 15% ของ เงินเดือน</t>
  </si>
  <si>
    <t xml:space="preserve"> ค่าน้ำประปาคิด 10% ของเงินเดือน</t>
  </si>
  <si>
    <t>ค่าโทรศัพท์คิด เป็น 15% ของเงินเดือนหรือตามความเหมาะสม</t>
  </si>
  <si>
    <t>ค่าน้ำมันเขื้อเพลิงคิดตามความเป็นจริง</t>
  </si>
  <si>
    <t>คิด 20% ของเงินเดือน</t>
  </si>
  <si>
    <t>ท่านคิดว่ารายการข้างต้นคิดเป็นกี่เปอร์เซ็นต์ของเงินเดือน</t>
  </si>
  <si>
    <t>2.2. สินค้าคงคลัง</t>
  </si>
  <si>
    <t>1.ต้นทุนสินค้า</t>
  </si>
  <si>
    <t>ต้นทุนสินค้า</t>
  </si>
  <si>
    <t>หนี้สินระยะยาว</t>
  </si>
  <si>
    <t>8.จ่ายเงินปันผล</t>
  </si>
  <si>
    <t>9.เงินสดคงเหลือยกไป</t>
  </si>
  <si>
    <t>10.เงินกู้ค้างชำระ ณ วันสิ้นงวด</t>
  </si>
  <si>
    <t>7.ใช้หนี้เจ้าหนี้สินค้าคงคลัง</t>
  </si>
  <si>
    <t>รวมเงินในแต่ละปี</t>
  </si>
  <si>
    <t>ค่า NPV =</t>
  </si>
  <si>
    <t>ค่า มูลค่าปัจจุบันสุทธิ (NPV)  และ อัตราการตอบแทนการลงทุน (IRR)</t>
  </si>
  <si>
    <t>อัตราส่วนลด =</t>
  </si>
  <si>
    <t>ต้นทุนแปรผันไม่ควรเกินกว่า 35%</t>
  </si>
  <si>
    <t>ค่า PV =</t>
  </si>
  <si>
    <t>ค่า IRR =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</si>
</sst>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_-;\-* #,##0.0_-;_-* &quot;-&quot;?_-;_-@_-"/>
    <numFmt numFmtId="190" formatCode="_-* #,##0.000_-;\-* #,##0.000_-;_-* &quot;-&quot;??_-;_-@_-"/>
    <numFmt numFmtId="191" formatCode="0.0000E+00"/>
    <numFmt numFmtId="192" formatCode="0.000E+00"/>
    <numFmt numFmtId="193" formatCode="0.0E+00"/>
    <numFmt numFmtId="194" formatCode="0E+00"/>
    <numFmt numFmtId="195" formatCode="0.00000E+00"/>
    <numFmt numFmtId="196" formatCode="0.000000E+00"/>
    <numFmt numFmtId="197" formatCode="0.0000000E+00"/>
    <numFmt numFmtId="198" formatCode="0.00000000E+00"/>
    <numFmt numFmtId="199" formatCode="0.000000000E+00"/>
    <numFmt numFmtId="200" formatCode="0.0000000000E+00"/>
    <numFmt numFmtId="201" formatCode="0.00000000000E+00"/>
    <numFmt numFmtId="202" formatCode="0.000000000000E+00"/>
    <numFmt numFmtId="203" formatCode="0.0000000000000E+00"/>
    <numFmt numFmtId="204" formatCode="0.00000000000000E+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%"/>
    <numFmt numFmtId="213" formatCode="0.000%"/>
  </numFmts>
  <fonts count="9">
    <font>
      <sz val="14"/>
      <name val="Cordia New"/>
      <family val="0"/>
    </font>
    <font>
      <sz val="14"/>
      <color indexed="10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b/>
      <u val="single"/>
      <sz val="14"/>
      <color indexed="10"/>
      <name val="Cordia New"/>
      <family val="2"/>
    </font>
    <font>
      <b/>
      <u val="singleAccounting"/>
      <sz val="14"/>
      <color indexed="10"/>
      <name val="Cordia New"/>
      <family val="2"/>
    </font>
    <font>
      <u val="single"/>
      <sz val="14"/>
      <name val="Cordia New"/>
      <family val="2"/>
    </font>
    <font>
      <sz val="14"/>
      <color indexed="12"/>
      <name val="Cordia New"/>
      <family val="2"/>
    </font>
    <font>
      <sz val="14"/>
      <color indexed="8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/>
    </xf>
    <xf numFmtId="188" fontId="0" fillId="0" borderId="1" xfId="15" applyNumberFormat="1" applyBorder="1" applyAlignment="1">
      <alignment/>
    </xf>
    <xf numFmtId="188" fontId="0" fillId="0" borderId="1" xfId="0" applyNumberFormat="1" applyBorder="1" applyAlignment="1">
      <alignment/>
    </xf>
    <xf numFmtId="188" fontId="0" fillId="0" borderId="0" xfId="15" applyNumberFormat="1" applyAlignment="1">
      <alignment/>
    </xf>
    <xf numFmtId="188" fontId="0" fillId="0" borderId="1" xfId="15" applyNumberFormat="1" applyBorder="1" applyAlignment="1">
      <alignment horizontal="center"/>
    </xf>
    <xf numFmtId="188" fontId="0" fillId="0" borderId="0" xfId="15" applyNumberFormat="1" applyAlignment="1">
      <alignment horizontal="center"/>
    </xf>
    <xf numFmtId="188" fontId="0" fillId="0" borderId="3" xfId="15" applyNumberFormat="1" applyFill="1" applyBorder="1" applyAlignment="1">
      <alignment/>
    </xf>
    <xf numFmtId="0" fontId="0" fillId="3" borderId="3" xfId="0" applyFill="1" applyBorder="1" applyAlignment="1">
      <alignment/>
    </xf>
    <xf numFmtId="188" fontId="0" fillId="3" borderId="1" xfId="15" applyNumberFormat="1" applyFill="1" applyBorder="1" applyAlignment="1">
      <alignment/>
    </xf>
    <xf numFmtId="188" fontId="0" fillId="2" borderId="1" xfId="15" applyNumberFormat="1" applyFill="1" applyBorder="1" applyAlignment="1">
      <alignment/>
    </xf>
    <xf numFmtId="43" fontId="0" fillId="0" borderId="1" xfId="15" applyNumberFormat="1" applyBorder="1" applyAlignment="1">
      <alignment/>
    </xf>
    <xf numFmtId="188" fontId="1" fillId="3" borderId="1" xfId="15" applyNumberFormat="1" applyFont="1" applyFill="1" applyBorder="1" applyAlignment="1">
      <alignment/>
    </xf>
    <xf numFmtId="188" fontId="0" fillId="0" borderId="0" xfId="15" applyNumberFormat="1" applyBorder="1" applyAlignment="1">
      <alignment/>
    </xf>
    <xf numFmtId="188" fontId="1" fillId="0" borderId="0" xfId="15" applyNumberFormat="1" applyFont="1" applyFill="1" applyBorder="1" applyAlignment="1">
      <alignment/>
    </xf>
    <xf numFmtId="188" fontId="1" fillId="4" borderId="1" xfId="15" applyNumberFormat="1" applyFont="1" applyFill="1" applyBorder="1" applyAlignment="1">
      <alignment/>
    </xf>
    <xf numFmtId="188" fontId="0" fillId="3" borderId="4" xfId="15" applyNumberFormat="1" applyFill="1" applyBorder="1" applyAlignment="1">
      <alignment/>
    </xf>
    <xf numFmtId="188" fontId="1" fillId="0" borderId="0" xfId="0" applyNumberFormat="1" applyFont="1" applyAlignment="1">
      <alignment/>
    </xf>
    <xf numFmtId="188" fontId="3" fillId="3" borderId="1" xfId="15" applyNumberFormat="1" applyFont="1" applyFill="1" applyBorder="1" applyAlignment="1">
      <alignment/>
    </xf>
    <xf numFmtId="188" fontId="3" fillId="0" borderId="0" xfId="15" applyNumberFormat="1" applyFont="1" applyFill="1" applyBorder="1" applyAlignment="1">
      <alignment/>
    </xf>
    <xf numFmtId="188" fontId="3" fillId="4" borderId="1" xfId="15" applyNumberFormat="1" applyFont="1" applyFill="1" applyBorder="1" applyAlignment="1">
      <alignment/>
    </xf>
    <xf numFmtId="188" fontId="0" fillId="0" borderId="0" xfId="15" applyNumberFormat="1" applyBorder="1" applyAlignment="1">
      <alignment horizontal="center"/>
    </xf>
    <xf numFmtId="43" fontId="0" fillId="0" borderId="0" xfId="15" applyNumberFormat="1" applyFont="1" applyBorder="1" applyAlignment="1">
      <alignment/>
    </xf>
    <xf numFmtId="188" fontId="0" fillId="0" borderId="0" xfId="15" applyNumberFormat="1" applyFont="1" applyBorder="1" applyAlignment="1">
      <alignment horizontal="center"/>
    </xf>
    <xf numFmtId="43" fontId="0" fillId="0" borderId="0" xfId="15" applyNumberFormat="1" applyBorder="1" applyAlignment="1">
      <alignment/>
    </xf>
    <xf numFmtId="188" fontId="5" fillId="0" borderId="0" xfId="15" applyNumberFormat="1" applyFont="1" applyAlignment="1">
      <alignment horizontal="center"/>
    </xf>
    <xf numFmtId="188" fontId="0" fillId="0" borderId="3" xfId="15" applyNumberFormat="1" applyBorder="1" applyAlignment="1">
      <alignment/>
    </xf>
    <xf numFmtId="188" fontId="0" fillId="0" borderId="5" xfId="15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5" borderId="1" xfId="0" applyFill="1" applyBorder="1" applyAlignment="1">
      <alignment/>
    </xf>
    <xf numFmtId="188" fontId="0" fillId="5" borderId="1" xfId="15" applyNumberFormat="1" applyFill="1" applyBorder="1" applyAlignment="1">
      <alignment/>
    </xf>
    <xf numFmtId="188" fontId="0" fillId="5" borderId="2" xfId="15" applyNumberFormat="1" applyFill="1" applyBorder="1" applyAlignment="1">
      <alignment/>
    </xf>
    <xf numFmtId="188" fontId="1" fillId="5" borderId="1" xfId="15" applyNumberFormat="1" applyFont="1" applyFill="1" applyBorder="1" applyAlignment="1">
      <alignment/>
    </xf>
    <xf numFmtId="0" fontId="0" fillId="5" borderId="0" xfId="0" applyFill="1" applyAlignment="1">
      <alignment horizontal="center"/>
    </xf>
    <xf numFmtId="188" fontId="0" fillId="0" borderId="0" xfId="15" applyNumberFormat="1" applyFill="1" applyBorder="1" applyAlignment="1">
      <alignment/>
    </xf>
    <xf numFmtId="188" fontId="0" fillId="0" borderId="1" xfId="15" applyNumberFormat="1" applyFont="1" applyBorder="1" applyAlignment="1">
      <alignment horizontal="center"/>
    </xf>
    <xf numFmtId="188" fontId="0" fillId="0" borderId="1" xfId="15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right"/>
    </xf>
    <xf numFmtId="0" fontId="0" fillId="5" borderId="1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8" fontId="3" fillId="0" borderId="1" xfId="15" applyNumberFormat="1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6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188" fontId="1" fillId="0" borderId="1" xfId="15" applyNumberFormat="1" applyFont="1" applyBorder="1" applyAlignment="1">
      <alignment/>
    </xf>
    <xf numFmtId="188" fontId="7" fillId="5" borderId="1" xfId="15" applyNumberFormat="1" applyFont="1" applyFill="1" applyBorder="1" applyAlignment="1">
      <alignment/>
    </xf>
    <xf numFmtId="190" fontId="0" fillId="0" borderId="5" xfId="15" applyNumberFormat="1" applyFill="1" applyBorder="1" applyAlignment="1">
      <alignment/>
    </xf>
    <xf numFmtId="2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8" fillId="0" borderId="0" xfId="15" applyNumberFormat="1" applyFont="1" applyFill="1" applyBorder="1" applyAlignment="1">
      <alignment/>
    </xf>
    <xf numFmtId="8" fontId="0" fillId="0" borderId="0" xfId="0" applyNumberFormat="1" applyAlignment="1">
      <alignment/>
    </xf>
    <xf numFmtId="213" fontId="0" fillId="0" borderId="0" xfId="0" applyNumberFormat="1" applyAlignment="1">
      <alignment/>
    </xf>
    <xf numFmtId="188" fontId="0" fillId="0" borderId="0" xfId="15" applyNumberFormat="1" applyFont="1" applyBorder="1" applyAlignment="1">
      <alignment horizontal="center"/>
    </xf>
    <xf numFmtId="188" fontId="0" fillId="0" borderId="0" xfId="15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88" fontId="3" fillId="3" borderId="1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75"/>
          <c:w val="0.6532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8จุดคืนทุน!$B$5</c:f>
              <c:strCache>
                <c:ptCount val="1"/>
                <c:pt idx="0">
                  <c:v>1. เงินสดรับ (จริง)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8จุดคืนทุน!$C$5:$E$5</c:f>
              <c:numCache/>
            </c:numRef>
          </c:val>
          <c:smooth val="0"/>
        </c:ser>
        <c:ser>
          <c:idx val="1"/>
          <c:order val="1"/>
          <c:tx>
            <c:strRef>
              <c:f>8จุดคืนทุน!$B$6</c:f>
              <c:strCache>
                <c:ptCount val="1"/>
                <c:pt idx="0">
                  <c:v>2. เงินสดรับ (สะสม)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8จุดคืนทุน!$C$6:$E$6</c:f>
              <c:numCache/>
            </c:numRef>
          </c:val>
          <c:smooth val="0"/>
        </c:ser>
        <c:axId val="3675726"/>
        <c:axId val="33081535"/>
      </c:lineChart>
      <c:catAx>
        <c:axId val="3675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81535"/>
        <c:crosses val="autoZero"/>
        <c:auto val="1"/>
        <c:lblOffset val="100"/>
        <c:noMultiLvlLbl val="0"/>
      </c:catAx>
      <c:valAx>
        <c:axId val="330815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5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7"/>
          <c:y val="0.3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6</xdr:row>
      <xdr:rowOff>123825</xdr:rowOff>
    </xdr:from>
    <xdr:to>
      <xdr:col>5</xdr:col>
      <xdr:colOff>314325</xdr:colOff>
      <xdr:row>6</xdr:row>
      <xdr:rowOff>123825</xdr:rowOff>
    </xdr:to>
    <xdr:sp>
      <xdr:nvSpPr>
        <xdr:cNvPr id="1" name="Line 1"/>
        <xdr:cNvSpPr>
          <a:spLocks/>
        </xdr:cNvSpPr>
      </xdr:nvSpPr>
      <xdr:spPr>
        <a:xfrm flipH="1">
          <a:off x="4981575" y="1781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66675</xdr:colOff>
      <xdr:row>8</xdr:row>
      <xdr:rowOff>123825</xdr:rowOff>
    </xdr:from>
    <xdr:to>
      <xdr:col>5</xdr:col>
      <xdr:colOff>314325</xdr:colOff>
      <xdr:row>8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4981575" y="23336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66675</xdr:colOff>
      <xdr:row>9</xdr:row>
      <xdr:rowOff>123825</xdr:rowOff>
    </xdr:from>
    <xdr:to>
      <xdr:col>5</xdr:col>
      <xdr:colOff>314325</xdr:colOff>
      <xdr:row>9</xdr:row>
      <xdr:rowOff>123825</xdr:rowOff>
    </xdr:to>
    <xdr:sp>
      <xdr:nvSpPr>
        <xdr:cNvPr id="3" name="Line 3"/>
        <xdr:cNvSpPr>
          <a:spLocks/>
        </xdr:cNvSpPr>
      </xdr:nvSpPr>
      <xdr:spPr>
        <a:xfrm flipH="1">
          <a:off x="4981575" y="26098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123825</xdr:rowOff>
    </xdr:from>
    <xdr:to>
      <xdr:col>5</xdr:col>
      <xdr:colOff>314325</xdr:colOff>
      <xdr:row>10</xdr:row>
      <xdr:rowOff>123825</xdr:rowOff>
    </xdr:to>
    <xdr:sp>
      <xdr:nvSpPr>
        <xdr:cNvPr id="4" name="Line 4"/>
        <xdr:cNvSpPr>
          <a:spLocks/>
        </xdr:cNvSpPr>
      </xdr:nvSpPr>
      <xdr:spPr>
        <a:xfrm flipH="1">
          <a:off x="4981575" y="28860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123825</xdr:rowOff>
    </xdr:from>
    <xdr:to>
      <xdr:col>5</xdr:col>
      <xdr:colOff>314325</xdr:colOff>
      <xdr:row>11</xdr:row>
      <xdr:rowOff>123825</xdr:rowOff>
    </xdr:to>
    <xdr:sp>
      <xdr:nvSpPr>
        <xdr:cNvPr id="5" name="Line 5"/>
        <xdr:cNvSpPr>
          <a:spLocks/>
        </xdr:cNvSpPr>
      </xdr:nvSpPr>
      <xdr:spPr>
        <a:xfrm flipH="1">
          <a:off x="4981575" y="31623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66675</xdr:colOff>
      <xdr:row>13</xdr:row>
      <xdr:rowOff>123825</xdr:rowOff>
    </xdr:from>
    <xdr:to>
      <xdr:col>5</xdr:col>
      <xdr:colOff>314325</xdr:colOff>
      <xdr:row>13</xdr:row>
      <xdr:rowOff>123825</xdr:rowOff>
    </xdr:to>
    <xdr:sp>
      <xdr:nvSpPr>
        <xdr:cNvPr id="6" name="Line 6"/>
        <xdr:cNvSpPr>
          <a:spLocks/>
        </xdr:cNvSpPr>
      </xdr:nvSpPr>
      <xdr:spPr>
        <a:xfrm flipH="1">
          <a:off x="4981575" y="37147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123825</xdr:rowOff>
    </xdr:from>
    <xdr:to>
      <xdr:col>5</xdr:col>
      <xdr:colOff>314325</xdr:colOff>
      <xdr:row>14</xdr:row>
      <xdr:rowOff>123825</xdr:rowOff>
    </xdr:to>
    <xdr:sp>
      <xdr:nvSpPr>
        <xdr:cNvPr id="7" name="Line 7"/>
        <xdr:cNvSpPr>
          <a:spLocks/>
        </xdr:cNvSpPr>
      </xdr:nvSpPr>
      <xdr:spPr>
        <a:xfrm flipH="1">
          <a:off x="4981575" y="39909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66675</xdr:colOff>
      <xdr:row>15</xdr:row>
      <xdr:rowOff>123825</xdr:rowOff>
    </xdr:from>
    <xdr:to>
      <xdr:col>5</xdr:col>
      <xdr:colOff>314325</xdr:colOff>
      <xdr:row>15</xdr:row>
      <xdr:rowOff>123825</xdr:rowOff>
    </xdr:to>
    <xdr:sp>
      <xdr:nvSpPr>
        <xdr:cNvPr id="8" name="Line 8"/>
        <xdr:cNvSpPr>
          <a:spLocks/>
        </xdr:cNvSpPr>
      </xdr:nvSpPr>
      <xdr:spPr>
        <a:xfrm flipH="1">
          <a:off x="4981575" y="42672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66675</xdr:colOff>
      <xdr:row>16</xdr:row>
      <xdr:rowOff>123825</xdr:rowOff>
    </xdr:from>
    <xdr:to>
      <xdr:col>5</xdr:col>
      <xdr:colOff>314325</xdr:colOff>
      <xdr:row>16</xdr:row>
      <xdr:rowOff>123825</xdr:rowOff>
    </xdr:to>
    <xdr:sp>
      <xdr:nvSpPr>
        <xdr:cNvPr id="9" name="Line 9"/>
        <xdr:cNvSpPr>
          <a:spLocks/>
        </xdr:cNvSpPr>
      </xdr:nvSpPr>
      <xdr:spPr>
        <a:xfrm flipH="1">
          <a:off x="4981575" y="45434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66675</xdr:colOff>
      <xdr:row>17</xdr:row>
      <xdr:rowOff>123825</xdr:rowOff>
    </xdr:from>
    <xdr:to>
      <xdr:col>5</xdr:col>
      <xdr:colOff>314325</xdr:colOff>
      <xdr:row>17</xdr:row>
      <xdr:rowOff>123825</xdr:rowOff>
    </xdr:to>
    <xdr:sp>
      <xdr:nvSpPr>
        <xdr:cNvPr id="10" name="Line 10"/>
        <xdr:cNvSpPr>
          <a:spLocks/>
        </xdr:cNvSpPr>
      </xdr:nvSpPr>
      <xdr:spPr>
        <a:xfrm flipH="1">
          <a:off x="4981575" y="48196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66675</xdr:colOff>
      <xdr:row>18</xdr:row>
      <xdr:rowOff>123825</xdr:rowOff>
    </xdr:from>
    <xdr:to>
      <xdr:col>5</xdr:col>
      <xdr:colOff>314325</xdr:colOff>
      <xdr:row>18</xdr:row>
      <xdr:rowOff>123825</xdr:rowOff>
    </xdr:to>
    <xdr:sp>
      <xdr:nvSpPr>
        <xdr:cNvPr id="11" name="Line 11"/>
        <xdr:cNvSpPr>
          <a:spLocks/>
        </xdr:cNvSpPr>
      </xdr:nvSpPr>
      <xdr:spPr>
        <a:xfrm flipH="1">
          <a:off x="4981575" y="50958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66675</xdr:colOff>
      <xdr:row>20</xdr:row>
      <xdr:rowOff>123825</xdr:rowOff>
    </xdr:from>
    <xdr:to>
      <xdr:col>5</xdr:col>
      <xdr:colOff>314325</xdr:colOff>
      <xdr:row>20</xdr:row>
      <xdr:rowOff>123825</xdr:rowOff>
    </xdr:to>
    <xdr:sp>
      <xdr:nvSpPr>
        <xdr:cNvPr id="12" name="Line 12"/>
        <xdr:cNvSpPr>
          <a:spLocks/>
        </xdr:cNvSpPr>
      </xdr:nvSpPr>
      <xdr:spPr>
        <a:xfrm flipH="1">
          <a:off x="4981575" y="5648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23</xdr:row>
      <xdr:rowOff>123825</xdr:rowOff>
    </xdr:from>
    <xdr:to>
      <xdr:col>5</xdr:col>
      <xdr:colOff>514350</xdr:colOff>
      <xdr:row>23</xdr:row>
      <xdr:rowOff>123825</xdr:rowOff>
    </xdr:to>
    <xdr:sp>
      <xdr:nvSpPr>
        <xdr:cNvPr id="1" name="Line 2"/>
        <xdr:cNvSpPr>
          <a:spLocks/>
        </xdr:cNvSpPr>
      </xdr:nvSpPr>
      <xdr:spPr>
        <a:xfrm flipH="1">
          <a:off x="5581650" y="64770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295275</xdr:colOff>
      <xdr:row>28</xdr:row>
      <xdr:rowOff>104775</xdr:rowOff>
    </xdr:from>
    <xdr:to>
      <xdr:col>5</xdr:col>
      <xdr:colOff>542925</xdr:colOff>
      <xdr:row>28</xdr:row>
      <xdr:rowOff>104775</xdr:rowOff>
    </xdr:to>
    <xdr:sp>
      <xdr:nvSpPr>
        <xdr:cNvPr id="2" name="Line 3"/>
        <xdr:cNvSpPr>
          <a:spLocks/>
        </xdr:cNvSpPr>
      </xdr:nvSpPr>
      <xdr:spPr>
        <a:xfrm flipH="1">
          <a:off x="5610225" y="78390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295275</xdr:colOff>
      <xdr:row>29</xdr:row>
      <xdr:rowOff>104775</xdr:rowOff>
    </xdr:from>
    <xdr:to>
      <xdr:col>5</xdr:col>
      <xdr:colOff>542925</xdr:colOff>
      <xdr:row>29</xdr:row>
      <xdr:rowOff>104775</xdr:rowOff>
    </xdr:to>
    <xdr:sp>
      <xdr:nvSpPr>
        <xdr:cNvPr id="3" name="Line 4"/>
        <xdr:cNvSpPr>
          <a:spLocks/>
        </xdr:cNvSpPr>
      </xdr:nvSpPr>
      <xdr:spPr>
        <a:xfrm flipH="1">
          <a:off x="5610225" y="81153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295275</xdr:colOff>
      <xdr:row>30</xdr:row>
      <xdr:rowOff>104775</xdr:rowOff>
    </xdr:from>
    <xdr:to>
      <xdr:col>5</xdr:col>
      <xdr:colOff>542925</xdr:colOff>
      <xdr:row>30</xdr:row>
      <xdr:rowOff>104775</xdr:rowOff>
    </xdr:to>
    <xdr:sp>
      <xdr:nvSpPr>
        <xdr:cNvPr id="4" name="Line 5"/>
        <xdr:cNvSpPr>
          <a:spLocks/>
        </xdr:cNvSpPr>
      </xdr:nvSpPr>
      <xdr:spPr>
        <a:xfrm flipH="1">
          <a:off x="5610225" y="83915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295275</xdr:colOff>
      <xdr:row>6</xdr:row>
      <xdr:rowOff>104775</xdr:rowOff>
    </xdr:from>
    <xdr:to>
      <xdr:col>5</xdr:col>
      <xdr:colOff>542925</xdr:colOff>
      <xdr:row>6</xdr:row>
      <xdr:rowOff>104775</xdr:rowOff>
    </xdr:to>
    <xdr:sp>
      <xdr:nvSpPr>
        <xdr:cNvPr id="5" name="Line 6"/>
        <xdr:cNvSpPr>
          <a:spLocks/>
        </xdr:cNvSpPr>
      </xdr:nvSpPr>
      <xdr:spPr>
        <a:xfrm flipH="1">
          <a:off x="5610225" y="1762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295275</xdr:colOff>
      <xdr:row>8</xdr:row>
      <xdr:rowOff>104775</xdr:rowOff>
    </xdr:from>
    <xdr:to>
      <xdr:col>5</xdr:col>
      <xdr:colOff>542925</xdr:colOff>
      <xdr:row>8</xdr:row>
      <xdr:rowOff>104775</xdr:rowOff>
    </xdr:to>
    <xdr:sp>
      <xdr:nvSpPr>
        <xdr:cNvPr id="6" name="Line 7"/>
        <xdr:cNvSpPr>
          <a:spLocks/>
        </xdr:cNvSpPr>
      </xdr:nvSpPr>
      <xdr:spPr>
        <a:xfrm flipH="1">
          <a:off x="5610225" y="23145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295275</xdr:colOff>
      <xdr:row>15</xdr:row>
      <xdr:rowOff>104775</xdr:rowOff>
    </xdr:from>
    <xdr:to>
      <xdr:col>5</xdr:col>
      <xdr:colOff>542925</xdr:colOff>
      <xdr:row>15</xdr:row>
      <xdr:rowOff>104775</xdr:rowOff>
    </xdr:to>
    <xdr:sp>
      <xdr:nvSpPr>
        <xdr:cNvPr id="7" name="Line 8"/>
        <xdr:cNvSpPr>
          <a:spLocks/>
        </xdr:cNvSpPr>
      </xdr:nvSpPr>
      <xdr:spPr>
        <a:xfrm flipH="1">
          <a:off x="5610225" y="42481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161925</xdr:rowOff>
    </xdr:from>
    <xdr:to>
      <xdr:col>5</xdr:col>
      <xdr:colOff>466725</xdr:colOff>
      <xdr:row>20</xdr:row>
      <xdr:rowOff>95250</xdr:rowOff>
    </xdr:to>
    <xdr:graphicFrame>
      <xdr:nvGraphicFramePr>
        <xdr:cNvPr id="1" name="Chart 3"/>
        <xdr:cNvGraphicFramePr/>
      </xdr:nvGraphicFramePr>
      <xdr:xfrm>
        <a:off x="638175" y="2933700"/>
        <a:ext cx="46767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8"/>
  <sheetViews>
    <sheetView zoomScale="75" zoomScaleNormal="75" workbookViewId="0" topLeftCell="A1">
      <selection activeCell="Q23" sqref="Q23"/>
    </sheetView>
  </sheetViews>
  <sheetFormatPr defaultColWidth="9.140625" defaultRowHeight="21.75"/>
  <cols>
    <col min="2" max="2" width="24.00390625" style="0" customWidth="1"/>
    <col min="3" max="3" width="12.8515625" style="0" bestFit="1" customWidth="1"/>
    <col min="4" max="4" width="9.28125" style="0" bestFit="1" customWidth="1"/>
    <col min="5" max="5" width="11.140625" style="0" bestFit="1" customWidth="1"/>
    <col min="6" max="13" width="9.28125" style="0" bestFit="1" customWidth="1"/>
    <col min="14" max="14" width="11.140625" style="0" bestFit="1" customWidth="1"/>
    <col min="15" max="17" width="13.8515625" style="0" bestFit="1" customWidth="1"/>
  </cols>
  <sheetData>
    <row r="2" ht="21.75">
      <c r="B2" t="s">
        <v>0</v>
      </c>
    </row>
    <row r="4" spans="2:17" ht="21.75">
      <c r="B4" s="1" t="s">
        <v>1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3" t="s">
        <v>14</v>
      </c>
      <c r="O4" s="19" t="s">
        <v>15</v>
      </c>
      <c r="P4" s="9" t="s">
        <v>16</v>
      </c>
      <c r="Q4" s="9" t="s">
        <v>17</v>
      </c>
    </row>
    <row r="5" spans="2:17" ht="21.75">
      <c r="B5" s="64" t="s">
        <v>175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35">
        <f>SUM(C5:N5)</f>
        <v>0</v>
      </c>
      <c r="P5" s="36">
        <f>O5*(1+G17)</f>
        <v>0</v>
      </c>
      <c r="Q5" s="36">
        <f>P5*(1+H17)</f>
        <v>0</v>
      </c>
    </row>
    <row r="6" spans="2:17" ht="21.75"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7"/>
      <c r="O6" s="35">
        <f aca="true" t="shared" si="0" ref="O6:O11">SUM(C6:N6)</f>
        <v>0</v>
      </c>
      <c r="P6" s="36">
        <f aca="true" t="shared" si="1" ref="P6:P11">O6*G18</f>
        <v>0</v>
      </c>
      <c r="Q6" s="36">
        <f aca="true" t="shared" si="2" ref="Q6:Q11">P6*H18</f>
        <v>0</v>
      </c>
    </row>
    <row r="7" spans="2:17" ht="21.75"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7"/>
      <c r="O7" s="35">
        <f t="shared" si="0"/>
        <v>0</v>
      </c>
      <c r="P7" s="36">
        <f t="shared" si="1"/>
        <v>0</v>
      </c>
      <c r="Q7" s="36">
        <f t="shared" si="2"/>
        <v>0</v>
      </c>
    </row>
    <row r="8" spans="2:17" ht="21.75"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7"/>
      <c r="O8" s="35">
        <f t="shared" si="0"/>
        <v>0</v>
      </c>
      <c r="P8" s="36">
        <f t="shared" si="1"/>
        <v>0</v>
      </c>
      <c r="Q8" s="36">
        <f t="shared" si="2"/>
        <v>0</v>
      </c>
    </row>
    <row r="9" spans="2:17" ht="21.75"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  <c r="O9" s="35">
        <f t="shared" si="0"/>
        <v>0</v>
      </c>
      <c r="P9" s="36">
        <f t="shared" si="1"/>
        <v>0</v>
      </c>
      <c r="Q9" s="36">
        <f t="shared" si="2"/>
        <v>0</v>
      </c>
    </row>
    <row r="10" spans="2:17" ht="21.75"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35">
        <f t="shared" si="0"/>
        <v>0</v>
      </c>
      <c r="P10" s="36">
        <f t="shared" si="1"/>
        <v>0</v>
      </c>
      <c r="Q10" s="36">
        <f t="shared" si="2"/>
        <v>0</v>
      </c>
    </row>
    <row r="11" spans="2:17" ht="21.75"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7"/>
      <c r="O11" s="35">
        <f t="shared" si="0"/>
        <v>0</v>
      </c>
      <c r="P11" s="36">
        <f t="shared" si="1"/>
        <v>0</v>
      </c>
      <c r="Q11" s="36">
        <f t="shared" si="2"/>
        <v>0</v>
      </c>
    </row>
    <row r="12" spans="2:17" ht="21.75">
      <c r="B12" s="1" t="s">
        <v>80</v>
      </c>
      <c r="C12" s="28">
        <f>SUM(C5:C11)</f>
        <v>0</v>
      </c>
      <c r="D12" s="28">
        <f aca="true" t="shared" si="3" ref="D12:N12">SUM(D5:D11)</f>
        <v>0</v>
      </c>
      <c r="E12" s="28">
        <f t="shared" si="3"/>
        <v>0</v>
      </c>
      <c r="F12" s="28">
        <f t="shared" si="3"/>
        <v>0</v>
      </c>
      <c r="G12" s="28">
        <f t="shared" si="3"/>
        <v>0</v>
      </c>
      <c r="H12" s="28">
        <f t="shared" si="3"/>
        <v>0</v>
      </c>
      <c r="I12" s="28">
        <f t="shared" si="3"/>
        <v>0</v>
      </c>
      <c r="J12" s="28">
        <f t="shared" si="3"/>
        <v>0</v>
      </c>
      <c r="K12" s="28">
        <f t="shared" si="3"/>
        <v>0</v>
      </c>
      <c r="L12" s="28">
        <f t="shared" si="3"/>
        <v>0</v>
      </c>
      <c r="M12" s="28">
        <f t="shared" si="3"/>
        <v>0</v>
      </c>
      <c r="N12" s="28">
        <f t="shared" si="3"/>
        <v>0</v>
      </c>
      <c r="O12" s="35">
        <f>SUM(O5:O11)</f>
        <v>0</v>
      </c>
      <c r="P12" s="36">
        <f>SUM(P5:P11)</f>
        <v>0</v>
      </c>
      <c r="Q12" s="36">
        <f>SUM(Q5:Q11)</f>
        <v>0</v>
      </c>
    </row>
    <row r="13" spans="2:17" ht="21.75">
      <c r="B13" s="10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60"/>
      <c r="P13" s="60"/>
      <c r="Q13" s="60"/>
    </row>
    <row r="14" spans="2:17" ht="21.75">
      <c r="B14" s="10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60"/>
      <c r="P14" s="60"/>
      <c r="Q14" s="60"/>
    </row>
    <row r="15" spans="2:17" ht="21.75">
      <c r="B15" s="10"/>
      <c r="C15" s="85"/>
      <c r="D15" s="85"/>
      <c r="E15" s="85"/>
      <c r="F15" s="85" t="s">
        <v>174</v>
      </c>
      <c r="G15" s="85"/>
      <c r="H15" s="85"/>
      <c r="I15" s="85"/>
      <c r="J15" s="39"/>
      <c r="K15" s="39"/>
      <c r="L15" s="39"/>
      <c r="M15" s="39"/>
      <c r="N15" s="39"/>
      <c r="O15" s="60"/>
      <c r="P15" s="60"/>
      <c r="Q15" s="60"/>
    </row>
    <row r="16" spans="2:17" ht="21.75">
      <c r="B16" s="10"/>
      <c r="C16" s="86"/>
      <c r="D16" s="86"/>
      <c r="E16" s="86"/>
      <c r="F16" s="49"/>
      <c r="G16" s="61" t="s">
        <v>60</v>
      </c>
      <c r="H16" s="62" t="s">
        <v>16</v>
      </c>
      <c r="I16" s="39"/>
      <c r="J16" s="39"/>
      <c r="K16" s="39"/>
      <c r="L16" s="39"/>
      <c r="M16" s="39"/>
      <c r="N16" s="39"/>
      <c r="O16" s="60"/>
      <c r="P16" s="60"/>
      <c r="Q16" s="60"/>
    </row>
    <row r="17" spans="2:8" ht="21.75">
      <c r="B17" s="26"/>
      <c r="C17" s="87"/>
      <c r="D17" s="87"/>
      <c r="E17" s="87"/>
      <c r="F17" s="26"/>
      <c r="G17" s="55">
        <f>20%</f>
        <v>0.2</v>
      </c>
      <c r="H17" s="63">
        <f>30%</f>
        <v>0.3</v>
      </c>
    </row>
    <row r="18" spans="2:8" ht="21.75">
      <c r="B18" s="26"/>
      <c r="G18" s="2">
        <f aca="true" t="shared" si="4" ref="G18:H23">G17</f>
        <v>0.2</v>
      </c>
      <c r="H18" s="2">
        <f t="shared" si="4"/>
        <v>0.3</v>
      </c>
    </row>
    <row r="19" spans="2:8" ht="21.75">
      <c r="B19" s="26"/>
      <c r="G19" s="2">
        <f t="shared" si="4"/>
        <v>0.2</v>
      </c>
      <c r="H19" s="2">
        <f t="shared" si="4"/>
        <v>0.3</v>
      </c>
    </row>
    <row r="20" spans="2:8" ht="21.75">
      <c r="B20" s="26"/>
      <c r="G20" s="2">
        <f t="shared" si="4"/>
        <v>0.2</v>
      </c>
      <c r="H20" s="2">
        <f t="shared" si="4"/>
        <v>0.3</v>
      </c>
    </row>
    <row r="21" spans="2:8" ht="21.75">
      <c r="B21" s="26"/>
      <c r="G21" s="2">
        <f t="shared" si="4"/>
        <v>0.2</v>
      </c>
      <c r="H21" s="2">
        <f t="shared" si="4"/>
        <v>0.3</v>
      </c>
    </row>
    <row r="22" spans="2:8" ht="21.75">
      <c r="B22" s="26"/>
      <c r="G22" s="2">
        <f t="shared" si="4"/>
        <v>0.2</v>
      </c>
      <c r="H22" s="2">
        <f t="shared" si="4"/>
        <v>0.3</v>
      </c>
    </row>
    <row r="23" spans="2:8" ht="21.75">
      <c r="B23" s="26"/>
      <c r="G23" s="2">
        <f t="shared" si="4"/>
        <v>0.2</v>
      </c>
      <c r="H23" s="2">
        <f t="shared" si="4"/>
        <v>0.3</v>
      </c>
    </row>
    <row r="24" spans="2:13" ht="21.75">
      <c r="B24" s="15"/>
      <c r="C24" s="6"/>
      <c r="D24" s="6"/>
      <c r="E24" s="6"/>
      <c r="F24" s="6"/>
      <c r="G24" s="11"/>
      <c r="H24" s="11"/>
      <c r="I24" s="6"/>
      <c r="J24" s="6"/>
      <c r="K24" s="6"/>
      <c r="L24" s="6"/>
      <c r="M24" s="6"/>
    </row>
    <row r="25" spans="2:13" ht="21.7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2:13" ht="21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2:13" ht="21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2:13" ht="21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ht="21.75">
      <c r="B29" s="6"/>
    </row>
    <row r="30" spans="2:4" ht="21.75">
      <c r="B30" s="10"/>
      <c r="C30" s="10"/>
      <c r="D30" s="10"/>
    </row>
    <row r="31" spans="2:4" ht="21.75">
      <c r="B31" s="11"/>
      <c r="C31" s="11"/>
      <c r="D31" s="11"/>
    </row>
    <row r="32" spans="2:4" ht="21.75">
      <c r="B32" s="11"/>
      <c r="C32" s="11"/>
      <c r="D32" s="11"/>
    </row>
    <row r="33" spans="2:4" ht="21.75">
      <c r="B33" s="11"/>
      <c r="C33" s="11"/>
      <c r="D33" s="11"/>
    </row>
    <row r="34" spans="2:4" ht="21.75">
      <c r="B34" s="11"/>
      <c r="C34" s="11"/>
      <c r="D34" s="11"/>
    </row>
    <row r="35" spans="2:4" ht="21.75">
      <c r="B35" s="11"/>
      <c r="C35" s="11"/>
      <c r="D35" s="11"/>
    </row>
    <row r="36" spans="2:4" ht="21.75">
      <c r="B36" s="11"/>
      <c r="C36" s="11"/>
      <c r="D36" s="11"/>
    </row>
    <row r="37" spans="2:4" ht="21.75">
      <c r="B37" s="11"/>
      <c r="C37" s="11"/>
      <c r="D37" s="11"/>
    </row>
    <row r="38" spans="2:4" ht="21.75">
      <c r="B38" s="10"/>
      <c r="C38" s="11"/>
      <c r="D38" s="11"/>
    </row>
  </sheetData>
  <mergeCells count="4">
    <mergeCell ref="F15:I15"/>
    <mergeCell ref="C15:E15"/>
    <mergeCell ref="C16:E16"/>
    <mergeCell ref="C17:E17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15"/>
  <sheetViews>
    <sheetView zoomScale="75" zoomScaleNormal="75" workbookViewId="0" topLeftCell="A1">
      <selection activeCell="G10" sqref="G10"/>
    </sheetView>
  </sheetViews>
  <sheetFormatPr defaultColWidth="9.140625" defaultRowHeight="21.75"/>
  <cols>
    <col min="2" max="2" width="27.7109375" style="0" customWidth="1"/>
    <col min="3" max="3" width="22.8515625" style="0" customWidth="1"/>
    <col min="4" max="4" width="13.140625" style="0" customWidth="1"/>
    <col min="5" max="5" width="14.00390625" style="0" customWidth="1"/>
  </cols>
  <sheetData>
    <row r="2" ht="21.75">
      <c r="B2" t="s">
        <v>134</v>
      </c>
    </row>
    <row r="4" spans="2:5" ht="21.75">
      <c r="B4" s="1" t="s">
        <v>32</v>
      </c>
      <c r="C4" s="1" t="s">
        <v>60</v>
      </c>
      <c r="D4" s="1" t="s">
        <v>16</v>
      </c>
      <c r="E4" s="1" t="s">
        <v>17</v>
      </c>
    </row>
    <row r="5" spans="2:5" ht="21.75">
      <c r="B5" s="2" t="s">
        <v>133</v>
      </c>
      <c r="C5" s="28">
        <f>5งบกำไรขาดทุน!C5</f>
        <v>0</v>
      </c>
      <c r="D5" s="28">
        <f>5งบกำไรขาดทุน!D5</f>
        <v>0</v>
      </c>
      <c r="E5" s="28">
        <f>5งบกำไรขาดทุน!E5</f>
        <v>0</v>
      </c>
    </row>
    <row r="6" spans="2:5" ht="21.75">
      <c r="B6" s="2" t="s">
        <v>135</v>
      </c>
      <c r="C6" s="28">
        <f>4ต้นทุนคงที่!C22</f>
        <v>0</v>
      </c>
      <c r="D6" s="28">
        <f>4ต้นทุนคงที่!D22</f>
        <v>0</v>
      </c>
      <c r="E6" s="28">
        <f>4ต้นทุนคงที่!E22</f>
        <v>0</v>
      </c>
    </row>
    <row r="7" spans="2:5" ht="21.75">
      <c r="B7" s="2" t="s">
        <v>136</v>
      </c>
      <c r="C7" s="28">
        <f>3ต้นทุนแปรผัน!C17</f>
        <v>0</v>
      </c>
      <c r="D7" s="28">
        <f>3ต้นทุนแปรผัน!D17</f>
        <v>0</v>
      </c>
      <c r="E7" s="28">
        <f>3ต้นทุนแปรผัน!E17</f>
        <v>0</v>
      </c>
    </row>
    <row r="8" spans="2:5" ht="21.75">
      <c r="B8" s="2" t="s">
        <v>137</v>
      </c>
      <c r="C8" s="28" t="e">
        <f>(C6*C5)/(C5-C7)</f>
        <v>#DIV/0!</v>
      </c>
      <c r="D8" s="28" t="e">
        <f>(D6*D5)/(D5-D7)</f>
        <v>#DIV/0!</v>
      </c>
      <c r="E8" s="28" t="e">
        <f>(E6*E5)/(E5-E7)</f>
        <v>#DIV/0!</v>
      </c>
    </row>
    <row r="11" ht="21.75">
      <c r="D11" s="39"/>
    </row>
    <row r="12" ht="21.75">
      <c r="C12" s="80"/>
    </row>
    <row r="15" ht="21.75">
      <c r="C15" s="8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3"/>
  <sheetViews>
    <sheetView zoomScale="75" zoomScaleNormal="75" workbookViewId="0" topLeftCell="A17">
      <selection activeCell="C13" sqref="C13:D16"/>
    </sheetView>
  </sheetViews>
  <sheetFormatPr defaultColWidth="9.140625" defaultRowHeight="21.75"/>
  <cols>
    <col min="2" max="2" width="34.8515625" style="0" customWidth="1"/>
    <col min="3" max="3" width="17.28125" style="0" customWidth="1"/>
    <col min="4" max="4" width="19.140625" style="0" customWidth="1"/>
    <col min="5" max="5" width="15.57421875" style="0" customWidth="1"/>
    <col min="6" max="6" width="11.57421875" style="0" customWidth="1"/>
    <col min="7" max="7" width="11.7109375" style="0" customWidth="1"/>
  </cols>
  <sheetData>
    <row r="1" ht="21.75">
      <c r="B1" t="s">
        <v>18</v>
      </c>
    </row>
    <row r="2" ht="21.75">
      <c r="B2" t="s">
        <v>19</v>
      </c>
    </row>
    <row r="3" spans="2:5" ht="21.75">
      <c r="B3" s="1" t="s">
        <v>32</v>
      </c>
      <c r="C3" s="1" t="s">
        <v>33</v>
      </c>
      <c r="D3" s="1" t="s">
        <v>34</v>
      </c>
      <c r="E3" s="1" t="s">
        <v>27</v>
      </c>
    </row>
    <row r="4" spans="2:5" ht="21.75">
      <c r="B4" s="2" t="s">
        <v>20</v>
      </c>
      <c r="C4" s="2"/>
      <c r="D4" s="2"/>
      <c r="E4" s="2"/>
    </row>
    <row r="5" spans="2:5" ht="21.75">
      <c r="B5" s="2" t="s">
        <v>21</v>
      </c>
      <c r="C5" s="56"/>
      <c r="D5" s="56"/>
      <c r="E5" s="28">
        <f>SUM(C5:D5)</f>
        <v>0</v>
      </c>
    </row>
    <row r="6" spans="2:5" ht="21.75">
      <c r="B6" s="2" t="s">
        <v>22</v>
      </c>
      <c r="C6" s="56"/>
      <c r="D6" s="56"/>
      <c r="E6" s="28">
        <f aca="true" t="shared" si="0" ref="E6:E19">SUM(C6:D6)</f>
        <v>0</v>
      </c>
    </row>
    <row r="7" spans="2:5" ht="21.75">
      <c r="B7" s="2" t="s">
        <v>23</v>
      </c>
      <c r="C7" s="56"/>
      <c r="D7" s="56"/>
      <c r="E7" s="28">
        <f t="shared" si="0"/>
        <v>0</v>
      </c>
    </row>
    <row r="8" spans="2:5" ht="21.75">
      <c r="B8" s="2" t="s">
        <v>24</v>
      </c>
      <c r="C8" s="56"/>
      <c r="D8" s="56"/>
      <c r="E8" s="28">
        <f t="shared" si="0"/>
        <v>0</v>
      </c>
    </row>
    <row r="9" spans="2:5" ht="21.75">
      <c r="B9" s="2" t="s">
        <v>25</v>
      </c>
      <c r="C9" s="56"/>
      <c r="D9" s="56"/>
      <c r="E9" s="28">
        <f t="shared" si="0"/>
        <v>0</v>
      </c>
    </row>
    <row r="10" spans="2:5" ht="21.75">
      <c r="B10" s="2" t="s">
        <v>26</v>
      </c>
      <c r="C10" s="56"/>
      <c r="D10" s="56"/>
      <c r="E10" s="28">
        <f t="shared" si="0"/>
        <v>0</v>
      </c>
    </row>
    <row r="11" spans="2:5" ht="21.75">
      <c r="B11" s="1" t="s">
        <v>27</v>
      </c>
      <c r="C11" s="28">
        <f>SUM(C5:C10)</f>
        <v>0</v>
      </c>
      <c r="D11" s="77">
        <f>SUM(D5:D10)</f>
        <v>0</v>
      </c>
      <c r="E11" s="28">
        <f t="shared" si="0"/>
        <v>0</v>
      </c>
    </row>
    <row r="12" spans="2:5" ht="21.75">
      <c r="B12" s="2" t="s">
        <v>28</v>
      </c>
      <c r="C12" s="28"/>
      <c r="D12" s="28"/>
      <c r="E12" s="28"/>
    </row>
    <row r="13" spans="2:5" ht="21.75">
      <c r="B13" s="2" t="s">
        <v>31</v>
      </c>
      <c r="C13" s="56"/>
      <c r="D13" s="56"/>
      <c r="E13" s="28">
        <f t="shared" si="0"/>
        <v>0</v>
      </c>
    </row>
    <row r="14" spans="2:5" ht="21.75">
      <c r="B14" s="2" t="s">
        <v>202</v>
      </c>
      <c r="C14" s="56"/>
      <c r="D14" s="78"/>
      <c r="E14" s="28">
        <f t="shared" si="0"/>
        <v>0</v>
      </c>
    </row>
    <row r="15" spans="2:5" ht="21.75">
      <c r="B15" s="2" t="s">
        <v>29</v>
      </c>
      <c r="C15" s="56"/>
      <c r="D15" s="56"/>
      <c r="E15" s="28">
        <f t="shared" si="0"/>
        <v>0</v>
      </c>
    </row>
    <row r="16" spans="2:5" ht="21.75">
      <c r="B16" s="2" t="s">
        <v>30</v>
      </c>
      <c r="C16" s="56"/>
      <c r="D16" s="56"/>
      <c r="E16" s="28">
        <f t="shared" si="0"/>
        <v>0</v>
      </c>
    </row>
    <row r="17" spans="2:5" ht="21.75">
      <c r="B17" s="2" t="s">
        <v>27</v>
      </c>
      <c r="C17" s="28">
        <f>SUM(C13:C16)</f>
        <v>0</v>
      </c>
      <c r="D17" s="28">
        <f>SUM(D13:D16)</f>
        <v>0</v>
      </c>
      <c r="E17" s="28">
        <f t="shared" si="0"/>
        <v>0</v>
      </c>
    </row>
    <row r="18" spans="2:5" ht="21.75">
      <c r="B18" s="2"/>
      <c r="C18" s="28"/>
      <c r="D18" s="28"/>
      <c r="E18" s="28"/>
    </row>
    <row r="19" spans="2:5" ht="21.75">
      <c r="B19" s="1" t="s">
        <v>110</v>
      </c>
      <c r="C19" s="28">
        <f>C11+C17+C18</f>
        <v>0</v>
      </c>
      <c r="D19" s="28">
        <f>D11+D17+D18</f>
        <v>0</v>
      </c>
      <c r="E19" s="28">
        <f t="shared" si="0"/>
        <v>0</v>
      </c>
    </row>
    <row r="20" ht="21.75">
      <c r="G20" s="12"/>
    </row>
    <row r="21" ht="21.75">
      <c r="B21" s="15" t="s">
        <v>72</v>
      </c>
    </row>
    <row r="22" ht="21.75">
      <c r="B22" t="s">
        <v>73</v>
      </c>
    </row>
    <row r="23" ht="21.75">
      <c r="B23" t="s">
        <v>74</v>
      </c>
    </row>
    <row r="24" ht="21.75">
      <c r="B24" t="s">
        <v>75</v>
      </c>
    </row>
    <row r="27" ht="21.75">
      <c r="B27" t="s">
        <v>138</v>
      </c>
    </row>
    <row r="29" spans="2:5" ht="21.75">
      <c r="B29" t="s">
        <v>143</v>
      </c>
      <c r="C29" t="s">
        <v>142</v>
      </c>
      <c r="D29" s="59">
        <v>4.5</v>
      </c>
      <c r="E29" s="6" t="s">
        <v>144</v>
      </c>
    </row>
    <row r="30" ht="21.75">
      <c r="B30" t="s">
        <v>205</v>
      </c>
    </row>
    <row r="31" spans="2:7" ht="21.75">
      <c r="B31" s="1" t="s">
        <v>32</v>
      </c>
      <c r="C31" s="1" t="s">
        <v>60</v>
      </c>
      <c r="D31" s="1" t="s">
        <v>16</v>
      </c>
      <c r="E31" s="1" t="s">
        <v>17</v>
      </c>
      <c r="G31" s="13"/>
    </row>
    <row r="32" spans="2:5" ht="21.75">
      <c r="B32" s="2" t="s">
        <v>139</v>
      </c>
      <c r="C32" s="29">
        <f>D11</f>
        <v>0</v>
      </c>
      <c r="D32" s="29">
        <f>C32-C33</f>
        <v>0</v>
      </c>
      <c r="E32" s="2">
        <f>D32-D33</f>
        <v>0</v>
      </c>
    </row>
    <row r="33" spans="2:7" ht="21.75">
      <c r="B33" s="2" t="s">
        <v>140</v>
      </c>
      <c r="C33" s="56"/>
      <c r="D33" s="56"/>
      <c r="E33" s="56"/>
      <c r="F33" s="30"/>
      <c r="G33" s="30"/>
    </row>
    <row r="34" spans="2:7" ht="21.75">
      <c r="B34" s="2" t="s">
        <v>141</v>
      </c>
      <c r="C34" s="28">
        <f>(C32*3*D29)/100</f>
        <v>0</v>
      </c>
      <c r="D34" s="28">
        <f>(D32*3*D29)/100</f>
        <v>0</v>
      </c>
      <c r="E34" s="28">
        <f>(E32*3*D29)/100</f>
        <v>0</v>
      </c>
      <c r="F34" s="30"/>
      <c r="G34" s="30"/>
    </row>
    <row r="35" spans="3:7" ht="21.75">
      <c r="C35" s="30"/>
      <c r="D35" s="30"/>
      <c r="E35" s="30"/>
      <c r="F35" s="30"/>
      <c r="G35" s="30"/>
    </row>
    <row r="36" spans="3:7" ht="21.75">
      <c r="C36" s="30"/>
      <c r="D36" s="30"/>
      <c r="E36" s="30"/>
      <c r="F36" s="30"/>
      <c r="G36" s="30"/>
    </row>
    <row r="37" spans="2:7" ht="21.75">
      <c r="B37" t="s">
        <v>145</v>
      </c>
      <c r="C37" s="30"/>
      <c r="D37" s="30"/>
      <c r="E37" s="30"/>
      <c r="F37" s="30"/>
      <c r="G37" s="30"/>
    </row>
    <row r="38" spans="2:7" ht="21.75">
      <c r="B38" s="1" t="s">
        <v>32</v>
      </c>
      <c r="C38" s="31" t="s">
        <v>146</v>
      </c>
      <c r="D38" s="31" t="s">
        <v>147</v>
      </c>
      <c r="E38" s="31" t="s">
        <v>60</v>
      </c>
      <c r="F38" s="31" t="s">
        <v>16</v>
      </c>
      <c r="G38" s="31" t="s">
        <v>17</v>
      </c>
    </row>
    <row r="39" spans="2:7" ht="21.75">
      <c r="B39" s="2" t="s">
        <v>21</v>
      </c>
      <c r="C39" s="28">
        <f>E5</f>
        <v>0</v>
      </c>
      <c r="D39" s="37">
        <v>0.05</v>
      </c>
      <c r="E39" s="28">
        <f>C39*0.05</f>
        <v>0</v>
      </c>
      <c r="F39" s="28">
        <f aca="true" t="shared" si="1" ref="F39:G42">E39</f>
        <v>0</v>
      </c>
      <c r="G39" s="28">
        <f t="shared" si="1"/>
        <v>0</v>
      </c>
    </row>
    <row r="40" spans="2:7" ht="21.75">
      <c r="B40" s="2" t="s">
        <v>22</v>
      </c>
      <c r="C40" s="28">
        <f>E6</f>
        <v>0</v>
      </c>
      <c r="D40" s="37">
        <v>0.1</v>
      </c>
      <c r="E40" s="28">
        <f>C40*0.1</f>
        <v>0</v>
      </c>
      <c r="F40" s="28">
        <f t="shared" si="1"/>
        <v>0</v>
      </c>
      <c r="G40" s="28">
        <f t="shared" si="1"/>
        <v>0</v>
      </c>
    </row>
    <row r="41" spans="2:7" ht="21.75">
      <c r="B41" s="2" t="s">
        <v>148</v>
      </c>
      <c r="C41" s="28">
        <f>E8</f>
        <v>0</v>
      </c>
      <c r="D41" s="37">
        <v>0.1</v>
      </c>
      <c r="E41" s="28">
        <f>C41*0.1</f>
        <v>0</v>
      </c>
      <c r="F41" s="28">
        <f t="shared" si="1"/>
        <v>0</v>
      </c>
      <c r="G41" s="28">
        <f t="shared" si="1"/>
        <v>0</v>
      </c>
    </row>
    <row r="42" spans="2:7" ht="21.75">
      <c r="B42" s="2" t="s">
        <v>149</v>
      </c>
      <c r="C42" s="28">
        <f>E9</f>
        <v>0</v>
      </c>
      <c r="D42" s="37">
        <v>0.2</v>
      </c>
      <c r="E42" s="28">
        <f>C42*0.2</f>
        <v>0</v>
      </c>
      <c r="F42" s="28">
        <f t="shared" si="1"/>
        <v>0</v>
      </c>
      <c r="G42" s="28">
        <f t="shared" si="1"/>
        <v>0</v>
      </c>
    </row>
    <row r="43" spans="2:7" ht="21.75">
      <c r="B43" s="8" t="s">
        <v>150</v>
      </c>
      <c r="C43" s="28"/>
      <c r="D43" s="28"/>
      <c r="E43" s="28">
        <f>SUM(E39:E42)</f>
        <v>0</v>
      </c>
      <c r="F43" s="28">
        <f>SUM(F39:F42)</f>
        <v>0</v>
      </c>
      <c r="G43" s="28">
        <f>SUM(G39:G42)</f>
        <v>0</v>
      </c>
    </row>
    <row r="44" spans="3:7" ht="21.75">
      <c r="C44" s="30"/>
      <c r="D44" s="30" t="s">
        <v>151</v>
      </c>
      <c r="E44" s="32" t="s">
        <v>152</v>
      </c>
      <c r="F44" s="30"/>
      <c r="G44" s="33">
        <f>SUM(C39:C42)-SUM(E43:G43)</f>
        <v>0</v>
      </c>
    </row>
    <row r="45" spans="2:7" ht="21.75">
      <c r="B45" s="11"/>
      <c r="C45" s="39"/>
      <c r="D45" s="39"/>
      <c r="E45" s="39"/>
      <c r="F45" s="39"/>
      <c r="G45" s="39"/>
    </row>
    <row r="46" spans="2:7" ht="21.75">
      <c r="B46" s="10"/>
      <c r="C46" s="47"/>
      <c r="D46" s="47"/>
      <c r="E46" s="47"/>
      <c r="F46" s="47"/>
      <c r="G46" s="47"/>
    </row>
    <row r="47" spans="2:7" ht="21.75">
      <c r="B47" s="11"/>
      <c r="C47" s="39"/>
      <c r="D47" s="48"/>
      <c r="E47" s="39"/>
      <c r="F47" s="39"/>
      <c r="G47" s="39"/>
    </row>
    <row r="48" spans="2:7" ht="21.75">
      <c r="B48" s="10"/>
      <c r="C48" s="47"/>
      <c r="D48" s="49"/>
      <c r="E48" s="47"/>
      <c r="F48" s="47"/>
      <c r="G48" s="47"/>
    </row>
    <row r="49" spans="2:7" ht="21.75">
      <c r="B49" s="11"/>
      <c r="C49" s="39"/>
      <c r="D49" s="50"/>
      <c r="E49" s="39"/>
      <c r="F49" s="39"/>
      <c r="G49" s="39"/>
    </row>
    <row r="50" spans="3:7" ht="21.75">
      <c r="C50" s="30"/>
      <c r="D50" s="30"/>
      <c r="E50" s="30"/>
      <c r="F50" s="30"/>
      <c r="G50" s="30"/>
    </row>
    <row r="51" spans="3:7" ht="21.75">
      <c r="C51" s="30"/>
      <c r="D51" s="30"/>
      <c r="E51" s="30"/>
      <c r="F51" s="30"/>
      <c r="G51" s="30"/>
    </row>
    <row r="52" spans="3:7" ht="21.75">
      <c r="C52" s="30"/>
      <c r="D52" s="30"/>
      <c r="E52" s="30"/>
      <c r="F52" s="30"/>
      <c r="G52" s="30"/>
    </row>
    <row r="53" spans="3:7" ht="21.75">
      <c r="C53" s="30"/>
      <c r="D53" s="30"/>
      <c r="E53" s="30"/>
      <c r="F53" s="30"/>
      <c r="G53" s="30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6"/>
  <sheetViews>
    <sheetView zoomScale="75" zoomScaleNormal="75" workbookViewId="0" topLeftCell="A9">
      <selection activeCell="G4" sqref="G4:J4"/>
    </sheetView>
  </sheetViews>
  <sheetFormatPr defaultColWidth="9.140625" defaultRowHeight="21.75"/>
  <cols>
    <col min="2" max="2" width="41.421875" style="0" customWidth="1"/>
    <col min="3" max="3" width="11.421875" style="0" customWidth="1"/>
    <col min="4" max="5" width="13.8515625" style="0" bestFit="1" customWidth="1"/>
    <col min="6" max="6" width="21.7109375" style="0" customWidth="1"/>
    <col min="8" max="8" width="14.28125" style="0" customWidth="1"/>
    <col min="9" max="9" width="12.00390625" style="0" customWidth="1"/>
    <col min="10" max="10" width="1.1484375" style="0" customWidth="1"/>
  </cols>
  <sheetData>
    <row r="1" spans="3:5" ht="21.75">
      <c r="C1" s="88"/>
      <c r="D1" s="88"/>
      <c r="E1" s="88"/>
    </row>
    <row r="2" spans="2:5" ht="21.75">
      <c r="B2" t="s">
        <v>77</v>
      </c>
      <c r="C2" s="13"/>
      <c r="D2" s="13"/>
      <c r="E2" s="13"/>
    </row>
    <row r="3" spans="3:5" ht="21.75">
      <c r="C3" s="45"/>
      <c r="D3" s="45"/>
      <c r="E3" s="45"/>
    </row>
    <row r="4" spans="2:10" ht="21.75">
      <c r="B4" s="1" t="s">
        <v>32</v>
      </c>
      <c r="C4" s="19" t="s">
        <v>76</v>
      </c>
      <c r="D4" s="19" t="s">
        <v>16</v>
      </c>
      <c r="E4" s="19" t="s">
        <v>17</v>
      </c>
      <c r="G4" s="93" t="s">
        <v>214</v>
      </c>
      <c r="H4" s="93"/>
      <c r="I4" s="93"/>
      <c r="J4" s="93"/>
    </row>
    <row r="5" spans="2:10" ht="21.75">
      <c r="B5" s="2" t="s">
        <v>203</v>
      </c>
      <c r="C5" s="44">
        <f>1คาดการณ์ยอดขาย!O12*C21</f>
        <v>0</v>
      </c>
      <c r="D5" s="44">
        <f>1คาดการณ์ยอดขาย!P12*D21</f>
        <v>0</v>
      </c>
      <c r="E5" s="44">
        <f>1คาดการณ์ยอดขาย!Q12*E21</f>
        <v>0</v>
      </c>
      <c r="G5" s="44">
        <f>1คาดการณ์ยอดขาย!O12*0.35</f>
        <v>0</v>
      </c>
      <c r="H5" s="44">
        <f>1คาดการณ์ยอดขาย!P12*0.35</f>
        <v>0</v>
      </c>
      <c r="I5" s="94">
        <f>1คาดการณ์ยอดขาย!Q12*0.35</f>
        <v>0</v>
      </c>
      <c r="J5" s="94"/>
    </row>
    <row r="6" spans="2:5" ht="21.75">
      <c r="B6" s="2" t="s">
        <v>176</v>
      </c>
      <c r="C6" s="44">
        <f>1คาดการณ์ยอดขาย!O12*C22</f>
        <v>0</v>
      </c>
      <c r="D6" s="44">
        <f>1คาดการณ์ยอดขาย!P12*D22</f>
        <v>0</v>
      </c>
      <c r="E6" s="44">
        <f>1คาดการณ์ยอดขาย!Q12*E22</f>
        <v>0</v>
      </c>
    </row>
    <row r="7" spans="2:5" ht="21.75">
      <c r="B7" s="4" t="s">
        <v>35</v>
      </c>
      <c r="C7" s="68"/>
      <c r="D7" s="68"/>
      <c r="E7" s="68"/>
    </row>
    <row r="8" spans="2:5" ht="21.75">
      <c r="B8" s="2" t="s">
        <v>177</v>
      </c>
      <c r="C8" s="44">
        <f>1คาดการณ์ยอดขาย!O12*C24</f>
        <v>0</v>
      </c>
      <c r="D8" s="44">
        <f>1คาดการณ์ยอดขาย!P12*D24</f>
        <v>0</v>
      </c>
      <c r="E8" s="44">
        <f>1คาดการณ์ยอดขาย!Q12*E24</f>
        <v>0</v>
      </c>
    </row>
    <row r="9" spans="2:5" ht="21.75">
      <c r="B9" s="2" t="s">
        <v>178</v>
      </c>
      <c r="C9" s="44">
        <f>1คาดการณ์ยอดขาย!O12*C25</f>
        <v>0</v>
      </c>
      <c r="D9" s="44">
        <f>1คาดการณ์ยอดขาย!P12*D25</f>
        <v>0</v>
      </c>
      <c r="E9" s="44">
        <f>1คาดการณ์ยอดขาย!Q12*E25</f>
        <v>0</v>
      </c>
    </row>
    <row r="10" spans="2:5" ht="21.75">
      <c r="B10" s="2" t="s">
        <v>179</v>
      </c>
      <c r="C10" s="44">
        <f>1คาดการณ์ยอดขาย!O12*C26</f>
        <v>0</v>
      </c>
      <c r="D10" s="44">
        <f>1คาดการณ์ยอดขาย!P12*D26</f>
        <v>0</v>
      </c>
      <c r="E10" s="44">
        <f>1คาดการณ์ยอดขาย!Q12*E26</f>
        <v>0</v>
      </c>
    </row>
    <row r="11" spans="2:5" ht="21.75">
      <c r="B11" s="2" t="s">
        <v>180</v>
      </c>
      <c r="C11" s="44">
        <f>1คาดการณ์ยอดขาย!O12*C27</f>
        <v>0</v>
      </c>
      <c r="D11" s="44">
        <f>1คาดการณ์ยอดขาย!P12*D27</f>
        <v>0</v>
      </c>
      <c r="E11" s="44">
        <f>1คาดการณ์ยอดขาย!Q12*E27</f>
        <v>0</v>
      </c>
    </row>
    <row r="12" spans="2:5" ht="21.75">
      <c r="B12" s="2" t="s">
        <v>181</v>
      </c>
      <c r="C12" s="44">
        <f>1คาดการณ์ยอดขาย!O12*C28</f>
        <v>0</v>
      </c>
      <c r="D12" s="44">
        <f>1คาดการณ์ยอดขาย!P12*D28</f>
        <v>0</v>
      </c>
      <c r="E12" s="44">
        <f>1คาดการณ์ยอดขาย!Q12*E28</f>
        <v>0</v>
      </c>
    </row>
    <row r="13" spans="2:5" ht="21.75">
      <c r="B13" s="2" t="s">
        <v>153</v>
      </c>
      <c r="C13" s="44">
        <f>1คาดการณ์ยอดขาย!O12*C29</f>
        <v>0</v>
      </c>
      <c r="D13" s="44">
        <f>1คาดการณ์ยอดขาย!P12*D29</f>
        <v>0</v>
      </c>
      <c r="E13" s="44">
        <f>1คาดการณ์ยอดขาย!Q12*E29</f>
        <v>0</v>
      </c>
    </row>
    <row r="14" spans="2:5" ht="21.75">
      <c r="B14" s="2" t="s">
        <v>182</v>
      </c>
      <c r="C14" s="44">
        <f>1คาดการณ์ยอดขาย!O12*C30</f>
        <v>0</v>
      </c>
      <c r="D14" s="44">
        <f>1คาดการณ์ยอดขาย!P12*D30</f>
        <v>0</v>
      </c>
      <c r="E14" s="44">
        <f>1คาดการณ์ยอดขาย!Q12*E30</f>
        <v>0</v>
      </c>
    </row>
    <row r="15" spans="2:5" ht="21.75">
      <c r="B15" s="2" t="s">
        <v>154</v>
      </c>
      <c r="C15" s="44">
        <f>1คาดการณ์ยอดขาย!O12*C31</f>
        <v>0</v>
      </c>
      <c r="D15" s="44">
        <f>1คาดการณ์ยอดขาย!P12*D31</f>
        <v>0</v>
      </c>
      <c r="E15" s="44">
        <f>1คาดการณ์ยอดขาย!Q12*E31</f>
        <v>0</v>
      </c>
    </row>
    <row r="16" spans="2:5" ht="21.75">
      <c r="B16" s="2" t="s">
        <v>183</v>
      </c>
      <c r="C16" s="44">
        <f>1คาดการณ์ยอดขาย!O12*C32</f>
        <v>0</v>
      </c>
      <c r="D16" s="44">
        <f>1คาดการณ์ยอดขาย!P12*D32</f>
        <v>0</v>
      </c>
      <c r="E16" s="44">
        <f>1คาดการณ์ยอดขาย!Q12*E32</f>
        <v>0</v>
      </c>
    </row>
    <row r="17" spans="2:5" ht="21.75">
      <c r="B17" s="1" t="s">
        <v>81</v>
      </c>
      <c r="C17" s="46">
        <f>SUM(C5:C16)</f>
        <v>0</v>
      </c>
      <c r="D17" s="41">
        <f>SUM(D5:D16)</f>
        <v>0</v>
      </c>
      <c r="E17" s="41">
        <f>SUM(E5:E16)</f>
        <v>0</v>
      </c>
    </row>
    <row r="19" spans="2:9" ht="21.75">
      <c r="B19" s="89" t="s">
        <v>184</v>
      </c>
      <c r="C19" s="89"/>
      <c r="D19" s="89"/>
      <c r="E19" s="89"/>
      <c r="F19" s="72"/>
      <c r="G19" s="11"/>
      <c r="H19" s="11"/>
      <c r="I19" s="11"/>
    </row>
    <row r="20" spans="2:9" ht="21.75">
      <c r="B20" s="73" t="s">
        <v>195</v>
      </c>
      <c r="C20" s="74" t="s">
        <v>60</v>
      </c>
      <c r="D20" s="74" t="s">
        <v>16</v>
      </c>
      <c r="E20" s="74" t="s">
        <v>17</v>
      </c>
      <c r="F20" s="72"/>
      <c r="G20" s="10"/>
      <c r="H20" s="10"/>
      <c r="I20" s="11"/>
    </row>
    <row r="21" spans="2:9" ht="21.75">
      <c r="B21" s="66" t="s">
        <v>204</v>
      </c>
      <c r="C21" s="55">
        <v>0.1</v>
      </c>
      <c r="D21" s="55">
        <v>0.1</v>
      </c>
      <c r="E21" s="55">
        <v>0.1</v>
      </c>
      <c r="F21" s="69"/>
      <c r="G21" s="12"/>
      <c r="H21" s="12"/>
      <c r="I21" s="11"/>
    </row>
    <row r="22" spans="2:9" ht="21.75">
      <c r="B22" s="66" t="s">
        <v>185</v>
      </c>
      <c r="C22" s="55">
        <f>0.15</f>
        <v>0.15</v>
      </c>
      <c r="D22" s="55">
        <f>0.15</f>
        <v>0.15</v>
      </c>
      <c r="E22" s="55">
        <f>0.15</f>
        <v>0.15</v>
      </c>
      <c r="F22" s="69"/>
      <c r="G22" s="12"/>
      <c r="H22" s="12"/>
      <c r="I22" s="11"/>
    </row>
    <row r="23" spans="2:9" ht="21.75">
      <c r="B23" s="90"/>
      <c r="C23" s="91"/>
      <c r="D23" s="91"/>
      <c r="E23" s="92"/>
      <c r="F23" s="70"/>
      <c r="G23" s="12"/>
      <c r="H23" s="12"/>
      <c r="I23" s="11"/>
    </row>
    <row r="24" spans="2:9" ht="21.75">
      <c r="B24" s="66" t="s">
        <v>186</v>
      </c>
      <c r="C24" s="55">
        <f aca="true" t="shared" si="0" ref="C24:E31">0.01</f>
        <v>0.01</v>
      </c>
      <c r="D24" s="55">
        <f t="shared" si="0"/>
        <v>0.01</v>
      </c>
      <c r="E24" s="55">
        <f t="shared" si="0"/>
        <v>0.01</v>
      </c>
      <c r="F24" s="69"/>
      <c r="G24" s="12"/>
      <c r="H24" s="12"/>
      <c r="I24" s="11"/>
    </row>
    <row r="25" spans="2:9" ht="21.75">
      <c r="B25" s="66" t="s">
        <v>187</v>
      </c>
      <c r="C25" s="55">
        <f t="shared" si="0"/>
        <v>0.01</v>
      </c>
      <c r="D25" s="55">
        <f t="shared" si="0"/>
        <v>0.01</v>
      </c>
      <c r="E25" s="55">
        <f t="shared" si="0"/>
        <v>0.01</v>
      </c>
      <c r="F25" s="69"/>
      <c r="G25" s="12"/>
      <c r="H25" s="12"/>
      <c r="I25" s="11"/>
    </row>
    <row r="26" spans="2:9" ht="21.75">
      <c r="B26" s="66" t="s">
        <v>188</v>
      </c>
      <c r="C26" s="55">
        <f t="shared" si="0"/>
        <v>0.01</v>
      </c>
      <c r="D26" s="55">
        <f t="shared" si="0"/>
        <v>0.01</v>
      </c>
      <c r="E26" s="55">
        <f t="shared" si="0"/>
        <v>0.01</v>
      </c>
      <c r="F26" s="69"/>
      <c r="G26" s="12"/>
      <c r="H26" s="12"/>
      <c r="I26" s="11"/>
    </row>
    <row r="27" spans="2:9" ht="21.75">
      <c r="B27" s="66" t="s">
        <v>189</v>
      </c>
      <c r="C27" s="55">
        <f t="shared" si="0"/>
        <v>0.01</v>
      </c>
      <c r="D27" s="55">
        <f t="shared" si="0"/>
        <v>0.01</v>
      </c>
      <c r="E27" s="55">
        <f t="shared" si="0"/>
        <v>0.01</v>
      </c>
      <c r="F27" s="69"/>
      <c r="G27" s="12"/>
      <c r="H27" s="12"/>
      <c r="I27" s="11"/>
    </row>
    <row r="28" spans="2:9" ht="21.75">
      <c r="B28" s="66" t="s">
        <v>190</v>
      </c>
      <c r="C28" s="55">
        <f t="shared" si="0"/>
        <v>0.01</v>
      </c>
      <c r="D28" s="55">
        <f t="shared" si="0"/>
        <v>0.01</v>
      </c>
      <c r="E28" s="55">
        <f t="shared" si="0"/>
        <v>0.01</v>
      </c>
      <c r="F28" s="69"/>
      <c r="G28" s="12"/>
      <c r="H28" s="12"/>
      <c r="I28" s="11"/>
    </row>
    <row r="29" spans="2:9" ht="21.75">
      <c r="B29" s="66" t="s">
        <v>191</v>
      </c>
      <c r="C29" s="55">
        <f t="shared" si="0"/>
        <v>0.01</v>
      </c>
      <c r="D29" s="55">
        <f t="shared" si="0"/>
        <v>0.01</v>
      </c>
      <c r="E29" s="55">
        <f t="shared" si="0"/>
        <v>0.01</v>
      </c>
      <c r="F29" s="69"/>
      <c r="G29" s="12"/>
      <c r="H29" s="12"/>
      <c r="I29" s="11"/>
    </row>
    <row r="30" spans="2:9" ht="21.75">
      <c r="B30" s="67" t="s">
        <v>192</v>
      </c>
      <c r="C30" s="55">
        <f t="shared" si="0"/>
        <v>0.01</v>
      </c>
      <c r="D30" s="55">
        <f t="shared" si="0"/>
        <v>0.01</v>
      </c>
      <c r="E30" s="55">
        <f t="shared" si="0"/>
        <v>0.01</v>
      </c>
      <c r="F30" s="71"/>
      <c r="G30" s="12"/>
      <c r="H30" s="12"/>
      <c r="I30" s="11"/>
    </row>
    <row r="31" spans="2:9" ht="21.75">
      <c r="B31" s="67" t="s">
        <v>193</v>
      </c>
      <c r="C31" s="55">
        <f t="shared" si="0"/>
        <v>0.01</v>
      </c>
      <c r="D31" s="55">
        <f t="shared" si="0"/>
        <v>0.01</v>
      </c>
      <c r="E31" s="55">
        <f t="shared" si="0"/>
        <v>0.01</v>
      </c>
      <c r="F31" s="71"/>
      <c r="G31" s="12"/>
      <c r="H31" s="12"/>
      <c r="I31" s="11"/>
    </row>
    <row r="32" spans="2:9" ht="21.75">
      <c r="B32" s="67" t="s">
        <v>194</v>
      </c>
      <c r="C32" s="55">
        <f>0.02</f>
        <v>0.02</v>
      </c>
      <c r="D32" s="55">
        <f>0.02</f>
        <v>0.02</v>
      </c>
      <c r="E32" s="55">
        <f>0.02</f>
        <v>0.02</v>
      </c>
      <c r="F32" s="71"/>
      <c r="G32" s="12"/>
      <c r="H32" s="12"/>
      <c r="I32" s="11"/>
    </row>
    <row r="33" spans="2:6" ht="21.75">
      <c r="B33" s="11"/>
      <c r="F33" s="65"/>
    </row>
    <row r="34" ht="21.75">
      <c r="B34" s="11"/>
    </row>
    <row r="35" ht="21.75">
      <c r="B35" s="11"/>
    </row>
    <row r="36" ht="21.75">
      <c r="B36" s="10"/>
    </row>
  </sheetData>
  <mergeCells count="5">
    <mergeCell ref="C1:E1"/>
    <mergeCell ref="B19:E19"/>
    <mergeCell ref="B23:E23"/>
    <mergeCell ref="G4:J4"/>
    <mergeCell ref="I5:J5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L40"/>
  <sheetViews>
    <sheetView zoomScale="75" zoomScaleNormal="75" workbookViewId="0" topLeftCell="A1">
      <selection activeCell="C7" sqref="C7:E7"/>
    </sheetView>
  </sheetViews>
  <sheetFormatPr defaultColWidth="9.140625" defaultRowHeight="21.75"/>
  <cols>
    <col min="1" max="1" width="12.8515625" style="0" customWidth="1"/>
    <col min="2" max="2" width="27.28125" style="0" customWidth="1"/>
    <col min="3" max="3" width="11.28125" style="0" customWidth="1"/>
    <col min="4" max="5" width="11.140625" style="0" bestFit="1" customWidth="1"/>
    <col min="6" max="6" width="5.00390625" style="0" customWidth="1"/>
    <col min="10" max="10" width="12.00390625" style="0" customWidth="1"/>
    <col min="11" max="11" width="11.8515625" style="0" customWidth="1"/>
    <col min="12" max="12" width="0.13671875" style="0" customWidth="1"/>
  </cols>
  <sheetData>
    <row r="3" spans="9:12" ht="21.75">
      <c r="I3" s="93" t="s">
        <v>214</v>
      </c>
      <c r="J3" s="93"/>
      <c r="K3" s="93"/>
      <c r="L3" s="93"/>
    </row>
    <row r="4" spans="2:12" ht="21.75">
      <c r="B4" t="s">
        <v>78</v>
      </c>
      <c r="I4" s="44">
        <f>1คาดการณ์ยอดขาย!O12*0.35</f>
        <v>0</v>
      </c>
      <c r="J4" s="44">
        <f>1คาดการณ์ยอดขาย!P12*0.35</f>
        <v>0</v>
      </c>
      <c r="K4" s="94">
        <f>1คาดการณ์ยอดขาย!Q12*0.35</f>
        <v>0</v>
      </c>
      <c r="L4" s="94"/>
    </row>
    <row r="6" spans="2:6" ht="21.75">
      <c r="B6" s="1" t="s">
        <v>32</v>
      </c>
      <c r="C6" s="21" t="s">
        <v>79</v>
      </c>
      <c r="D6" s="21" t="s">
        <v>16</v>
      </c>
      <c r="E6" s="21" t="s">
        <v>17</v>
      </c>
      <c r="F6" s="54"/>
    </row>
    <row r="7" spans="2:7" ht="21.75">
      <c r="B7" s="2" t="s">
        <v>37</v>
      </c>
      <c r="C7" s="58"/>
      <c r="D7" s="58"/>
      <c r="E7" s="58"/>
      <c r="F7" s="40"/>
      <c r="G7" t="s">
        <v>165</v>
      </c>
    </row>
    <row r="8" spans="2:6" ht="21.75">
      <c r="B8" s="4" t="s">
        <v>38</v>
      </c>
      <c r="C8" s="40"/>
      <c r="D8" s="40"/>
      <c r="E8" s="40"/>
      <c r="F8" s="40"/>
    </row>
    <row r="9" spans="2:7" ht="21.75">
      <c r="B9" s="2" t="s">
        <v>39</v>
      </c>
      <c r="C9" s="38">
        <f>C7*C26</f>
        <v>0</v>
      </c>
      <c r="D9" s="38">
        <f>D7*D26</f>
        <v>0</v>
      </c>
      <c r="E9" s="38">
        <f>E7*E26</f>
        <v>0</v>
      </c>
      <c r="F9" s="40"/>
      <c r="G9" t="s">
        <v>196</v>
      </c>
    </row>
    <row r="10" spans="2:7" ht="21.75">
      <c r="B10" s="2" t="s">
        <v>40</v>
      </c>
      <c r="C10" s="38">
        <f>C7*C27</f>
        <v>0</v>
      </c>
      <c r="D10" s="38">
        <f>D7*D27</f>
        <v>0</v>
      </c>
      <c r="E10" s="38">
        <f>E7*E27</f>
        <v>0</v>
      </c>
      <c r="F10" s="40"/>
      <c r="G10" t="s">
        <v>197</v>
      </c>
    </row>
    <row r="11" spans="2:7" ht="21.75">
      <c r="B11" s="2" t="s">
        <v>41</v>
      </c>
      <c r="C11" s="38">
        <f>C7*C28</f>
        <v>0</v>
      </c>
      <c r="D11" s="38">
        <f>D7*D28</f>
        <v>0</v>
      </c>
      <c r="E11" s="38">
        <f>E7*E28</f>
        <v>0</v>
      </c>
      <c r="F11" s="40"/>
      <c r="G11" t="s">
        <v>198</v>
      </c>
    </row>
    <row r="12" spans="2:7" ht="21.75">
      <c r="B12" s="2" t="s">
        <v>42</v>
      </c>
      <c r="C12" s="38">
        <f>C7*C29</f>
        <v>0</v>
      </c>
      <c r="D12" s="38">
        <f>D7*D29</f>
        <v>0</v>
      </c>
      <c r="E12" s="38">
        <f>E7*E29</f>
        <v>0</v>
      </c>
      <c r="F12" s="40"/>
      <c r="G12" t="s">
        <v>199</v>
      </c>
    </row>
    <row r="13" spans="2:6" ht="21.75">
      <c r="B13" s="2" t="s">
        <v>43</v>
      </c>
      <c r="C13" s="38">
        <f>C7*C30</f>
        <v>0</v>
      </c>
      <c r="D13" s="38">
        <f>D7*D30</f>
        <v>0</v>
      </c>
      <c r="E13" s="38">
        <f>E7*E30</f>
        <v>0</v>
      </c>
      <c r="F13" s="40"/>
    </row>
    <row r="14" spans="2:7" ht="21.75">
      <c r="B14" s="2" t="s">
        <v>44</v>
      </c>
      <c r="C14" s="38">
        <f>C7*C31</f>
        <v>0</v>
      </c>
      <c r="D14" s="38">
        <f>D7*D31</f>
        <v>0</v>
      </c>
      <c r="E14" s="38">
        <f>E7*E31</f>
        <v>0</v>
      </c>
      <c r="F14" s="40"/>
      <c r="G14" t="s">
        <v>166</v>
      </c>
    </row>
    <row r="15" spans="2:7" ht="21.75">
      <c r="B15" s="2" t="s">
        <v>45</v>
      </c>
      <c r="C15" s="38">
        <f>C7*C32</f>
        <v>0</v>
      </c>
      <c r="D15" s="38">
        <f>D7*D32</f>
        <v>0</v>
      </c>
      <c r="E15" s="38">
        <f>E7*E32</f>
        <v>0</v>
      </c>
      <c r="F15" s="40"/>
      <c r="G15" t="s">
        <v>167</v>
      </c>
    </row>
    <row r="16" spans="2:7" ht="21.75">
      <c r="B16" s="2" t="s">
        <v>36</v>
      </c>
      <c r="C16" s="38">
        <f>C7*C33</f>
        <v>0</v>
      </c>
      <c r="D16" s="38">
        <f>D7*D33</f>
        <v>0</v>
      </c>
      <c r="E16" s="38">
        <f>E7*E33</f>
        <v>0</v>
      </c>
      <c r="F16" s="40"/>
      <c r="G16" t="s">
        <v>200</v>
      </c>
    </row>
    <row r="17" spans="2:7" ht="21.75">
      <c r="B17" s="2" t="s">
        <v>46</v>
      </c>
      <c r="C17" s="38">
        <f>C7*C34</f>
        <v>0</v>
      </c>
      <c r="D17" s="38">
        <f>D7*D34</f>
        <v>0</v>
      </c>
      <c r="E17" s="38">
        <f>E7*E34</f>
        <v>0</v>
      </c>
      <c r="F17" s="40"/>
      <c r="G17" t="s">
        <v>155</v>
      </c>
    </row>
    <row r="18" spans="2:7" ht="21.75">
      <c r="B18" s="7" t="s">
        <v>47</v>
      </c>
      <c r="C18" s="38">
        <f>C7*C35</f>
        <v>0</v>
      </c>
      <c r="D18" s="38">
        <f>D7*D35</f>
        <v>0</v>
      </c>
      <c r="E18" s="38">
        <f>E7*E35</f>
        <v>0</v>
      </c>
      <c r="F18" s="40"/>
      <c r="G18" t="s">
        <v>168</v>
      </c>
    </row>
    <row r="19" spans="2:7" ht="21.75">
      <c r="B19" s="7" t="s">
        <v>48</v>
      </c>
      <c r="C19" s="38">
        <f>C7*C36</f>
        <v>0</v>
      </c>
      <c r="D19" s="38">
        <f>D7*D36</f>
        <v>0</v>
      </c>
      <c r="E19" s="38">
        <f>E7*E36</f>
        <v>0</v>
      </c>
      <c r="F19" s="40"/>
      <c r="G19" t="s">
        <v>169</v>
      </c>
    </row>
    <row r="20" spans="2:6" ht="21.75">
      <c r="B20" s="7" t="s">
        <v>49</v>
      </c>
      <c r="C20" s="38">
        <f>C7*C37</f>
        <v>0</v>
      </c>
      <c r="D20" s="38">
        <f>D7*D37</f>
        <v>0</v>
      </c>
      <c r="E20" s="38">
        <f>E7*E37</f>
        <v>0</v>
      </c>
      <c r="F20" s="40"/>
    </row>
    <row r="21" spans="2:7" ht="21.75">
      <c r="B21" s="7" t="s">
        <v>50</v>
      </c>
      <c r="C21" s="38">
        <f>C7*C38</f>
        <v>0</v>
      </c>
      <c r="D21" s="38">
        <f>D7*D38</f>
        <v>0</v>
      </c>
      <c r="E21" s="38">
        <f>E7*E38</f>
        <v>0</v>
      </c>
      <c r="F21" s="40"/>
      <c r="G21" t="s">
        <v>170</v>
      </c>
    </row>
    <row r="22" spans="2:6" ht="21.75">
      <c r="B22" s="5" t="s">
        <v>85</v>
      </c>
      <c r="C22" s="38">
        <f>SUM(C7:C21)</f>
        <v>0</v>
      </c>
      <c r="D22" s="38">
        <f>SUM(D7:D21)</f>
        <v>0</v>
      </c>
      <c r="E22" s="38">
        <f>SUM(E7:E21)</f>
        <v>0</v>
      </c>
      <c r="F22" s="40"/>
    </row>
    <row r="24" spans="2:5" ht="21.75">
      <c r="B24" s="89" t="s">
        <v>201</v>
      </c>
      <c r="C24" s="89"/>
      <c r="D24" s="89"/>
      <c r="E24" s="89"/>
    </row>
    <row r="25" spans="2:5" ht="21.75">
      <c r="B25" s="73" t="s">
        <v>195</v>
      </c>
      <c r="C25" s="74" t="s">
        <v>60</v>
      </c>
      <c r="D25" s="74" t="s">
        <v>16</v>
      </c>
      <c r="E25" s="74" t="s">
        <v>17</v>
      </c>
    </row>
    <row r="26" spans="2:5" ht="21.75">
      <c r="B26" s="2" t="s">
        <v>39</v>
      </c>
      <c r="C26" s="55">
        <f>10%</f>
        <v>0.1</v>
      </c>
      <c r="D26" s="55">
        <f>10%</f>
        <v>0.1</v>
      </c>
      <c r="E26" s="55">
        <f>10%</f>
        <v>0.1</v>
      </c>
    </row>
    <row r="27" spans="2:5" ht="21.75">
      <c r="B27" s="2" t="s">
        <v>40</v>
      </c>
      <c r="C27" s="55">
        <f>10%</f>
        <v>0.1</v>
      </c>
      <c r="D27" s="55">
        <f>10%</f>
        <v>0.1</v>
      </c>
      <c r="E27" s="55">
        <f>10%</f>
        <v>0.1</v>
      </c>
    </row>
    <row r="28" spans="2:5" ht="21.75">
      <c r="B28" s="2" t="s">
        <v>41</v>
      </c>
      <c r="C28" s="55">
        <f>10%</f>
        <v>0.1</v>
      </c>
      <c r="D28" s="55">
        <f>10%</f>
        <v>0.1</v>
      </c>
      <c r="E28" s="55">
        <f>10%</f>
        <v>0.1</v>
      </c>
    </row>
    <row r="29" spans="2:5" ht="21.75">
      <c r="B29" s="2" t="s">
        <v>42</v>
      </c>
      <c r="C29" s="55">
        <f>10%</f>
        <v>0.1</v>
      </c>
      <c r="D29" s="55">
        <f>10%</f>
        <v>0.1</v>
      </c>
      <c r="E29" s="55">
        <f>10%</f>
        <v>0.1</v>
      </c>
    </row>
    <row r="30" spans="2:5" ht="21.75">
      <c r="B30" s="2" t="s">
        <v>43</v>
      </c>
      <c r="C30" s="55">
        <f>10%</f>
        <v>0.1</v>
      </c>
      <c r="D30" s="55">
        <f>10%</f>
        <v>0.1</v>
      </c>
      <c r="E30" s="55">
        <f>10%</f>
        <v>0.1</v>
      </c>
    </row>
    <row r="31" spans="2:5" ht="21.75">
      <c r="B31" s="2" t="s">
        <v>44</v>
      </c>
      <c r="C31" s="55">
        <f>10%</f>
        <v>0.1</v>
      </c>
      <c r="D31" s="55">
        <f>10%</f>
        <v>0.1</v>
      </c>
      <c r="E31" s="55">
        <f>10%</f>
        <v>0.1</v>
      </c>
    </row>
    <row r="32" spans="2:5" ht="21.75">
      <c r="B32" s="2" t="s">
        <v>45</v>
      </c>
      <c r="C32" s="55">
        <f>10%</f>
        <v>0.1</v>
      </c>
      <c r="D32" s="55">
        <f>10%</f>
        <v>0.1</v>
      </c>
      <c r="E32" s="55">
        <f>10%</f>
        <v>0.1</v>
      </c>
    </row>
    <row r="33" spans="2:5" ht="21.75">
      <c r="B33" s="2" t="s">
        <v>36</v>
      </c>
      <c r="C33" s="55">
        <f>10%</f>
        <v>0.1</v>
      </c>
      <c r="D33" s="55">
        <f>10%</f>
        <v>0.1</v>
      </c>
      <c r="E33" s="55">
        <f>10%</f>
        <v>0.1</v>
      </c>
    </row>
    <row r="34" spans="2:5" ht="21.75">
      <c r="B34" s="2" t="s">
        <v>46</v>
      </c>
      <c r="C34" s="55">
        <f>10%</f>
        <v>0.1</v>
      </c>
      <c r="D34" s="55">
        <f>10%</f>
        <v>0.1</v>
      </c>
      <c r="E34" s="55">
        <f>10%</f>
        <v>0.1</v>
      </c>
    </row>
    <row r="35" spans="2:5" ht="21.75">
      <c r="B35" s="8" t="s">
        <v>47</v>
      </c>
      <c r="C35" s="55">
        <f>10%</f>
        <v>0.1</v>
      </c>
      <c r="D35" s="55">
        <f>10%</f>
        <v>0.1</v>
      </c>
      <c r="E35" s="55">
        <f>10%</f>
        <v>0.1</v>
      </c>
    </row>
    <row r="36" spans="2:5" ht="21.75">
      <c r="B36" s="8" t="s">
        <v>48</v>
      </c>
      <c r="C36" s="55">
        <f>10%</f>
        <v>0.1</v>
      </c>
      <c r="D36" s="55">
        <f>10%</f>
        <v>0.1</v>
      </c>
      <c r="E36" s="55">
        <f>10%</f>
        <v>0.1</v>
      </c>
    </row>
    <row r="37" spans="2:5" ht="21.75">
      <c r="B37" s="8" t="s">
        <v>49</v>
      </c>
      <c r="C37" s="55">
        <f>10%</f>
        <v>0.1</v>
      </c>
      <c r="D37" s="55">
        <f>10%</f>
        <v>0.1</v>
      </c>
      <c r="E37" s="55">
        <f>10%</f>
        <v>0.1</v>
      </c>
    </row>
    <row r="38" spans="2:5" ht="21.75">
      <c r="B38" s="8" t="s">
        <v>50</v>
      </c>
      <c r="C38" s="55">
        <f>10%</f>
        <v>0.1</v>
      </c>
      <c r="D38" s="55">
        <f>10%</f>
        <v>0.1</v>
      </c>
      <c r="E38" s="55">
        <f>10%</f>
        <v>0.1</v>
      </c>
    </row>
    <row r="39" ht="21.75">
      <c r="B39" s="12"/>
    </row>
    <row r="40" ht="21.75">
      <c r="B40" s="13"/>
    </row>
  </sheetData>
  <mergeCells count="3">
    <mergeCell ref="B24:E24"/>
    <mergeCell ref="I3:L3"/>
    <mergeCell ref="K4:L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7"/>
  <sheetViews>
    <sheetView tabSelected="1" zoomScale="75" zoomScaleNormal="75" workbookViewId="0" topLeftCell="B10">
      <selection activeCell="G17" sqref="G17"/>
    </sheetView>
  </sheetViews>
  <sheetFormatPr defaultColWidth="9.140625" defaultRowHeight="21.75"/>
  <cols>
    <col min="2" max="2" width="65.140625" style="0" customWidth="1"/>
    <col min="3" max="5" width="13.8515625" style="0" bestFit="1" customWidth="1"/>
    <col min="8" max="8" width="17.28125" style="0" bestFit="1" customWidth="1"/>
  </cols>
  <sheetData>
    <row r="2" ht="21.75">
      <c r="B2" t="s">
        <v>111</v>
      </c>
    </row>
    <row r="4" spans="2:5" ht="21.75">
      <c r="B4" s="1" t="s">
        <v>32</v>
      </c>
      <c r="C4" s="21" t="s">
        <v>79</v>
      </c>
      <c r="D4" s="21" t="s">
        <v>16</v>
      </c>
      <c r="E4" s="21" t="s">
        <v>17</v>
      </c>
    </row>
    <row r="5" spans="2:5" ht="21.75">
      <c r="B5" s="2" t="s">
        <v>82</v>
      </c>
      <c r="C5" s="38">
        <f>1คาดการณ์ยอดขาย!O12</f>
        <v>0</v>
      </c>
      <c r="D5" s="38">
        <f>1คาดการณ์ยอดขาย!P12</f>
        <v>0</v>
      </c>
      <c r="E5" s="38">
        <f>1คาดการณ์ยอดขาย!Q12</f>
        <v>0</v>
      </c>
    </row>
    <row r="6" spans="2:5" ht="21.75">
      <c r="B6" s="2" t="s">
        <v>83</v>
      </c>
      <c r="C6" s="35">
        <f>3ต้นทุนแปรผัน!C17</f>
        <v>0</v>
      </c>
      <c r="D6" s="35">
        <f>3ต้นทุนแปรผัน!D17</f>
        <v>0</v>
      </c>
      <c r="E6" s="35">
        <f>3ต้นทุนแปรผัน!E17</f>
        <v>0</v>
      </c>
    </row>
    <row r="7" spans="2:5" ht="21.75">
      <c r="B7" s="2" t="s">
        <v>84</v>
      </c>
      <c r="C7" s="38">
        <f>C5-C6</f>
        <v>0</v>
      </c>
      <c r="D7" s="38">
        <f>D5-D6</f>
        <v>0</v>
      </c>
      <c r="E7" s="38">
        <f>E5-E6</f>
        <v>0</v>
      </c>
    </row>
    <row r="8" spans="2:5" ht="21.75">
      <c r="B8" s="2" t="s">
        <v>86</v>
      </c>
      <c r="C8" s="35">
        <f>4ต้นทุนคงที่!C22</f>
        <v>0</v>
      </c>
      <c r="D8" s="35">
        <f>4ต้นทุนคงที่!D22</f>
        <v>0</v>
      </c>
      <c r="E8" s="35">
        <f>4ต้นทุนคงที่!E22</f>
        <v>0</v>
      </c>
    </row>
    <row r="9" spans="2:5" ht="21.75">
      <c r="B9" s="2" t="s">
        <v>87</v>
      </c>
      <c r="C9" s="38">
        <f>C7-C8</f>
        <v>0</v>
      </c>
      <c r="D9" s="38">
        <f>D7-D8</f>
        <v>0</v>
      </c>
      <c r="E9" s="38">
        <f>E7-E8</f>
        <v>0</v>
      </c>
    </row>
    <row r="10" spans="2:5" ht="21.75">
      <c r="B10" s="2" t="s">
        <v>51</v>
      </c>
      <c r="C10" s="38">
        <f>2ต้นทุนก่อนการดำเนินการ!E43</f>
        <v>0</v>
      </c>
      <c r="D10" s="38">
        <f>2ต้นทุนก่อนการดำเนินการ!F43</f>
        <v>0</v>
      </c>
      <c r="E10" s="38">
        <f>2ต้นทุนก่อนการดำเนินการ!G43</f>
        <v>0</v>
      </c>
    </row>
    <row r="11" spans="2:5" ht="21.75">
      <c r="B11" s="2" t="s">
        <v>52</v>
      </c>
      <c r="C11" s="38">
        <f>2ต้นทุนก่อนการดำเนินการ!C34</f>
        <v>0</v>
      </c>
      <c r="D11" s="38">
        <f>2ต้นทุนก่อนการดำเนินการ!D34</f>
        <v>0</v>
      </c>
      <c r="E11" s="38">
        <f>2ต้นทุนก่อนการดำเนินการ!E34</f>
        <v>0</v>
      </c>
    </row>
    <row r="12" spans="2:8" ht="21.75">
      <c r="B12" s="2" t="s">
        <v>53</v>
      </c>
      <c r="C12" s="38"/>
      <c r="D12" s="38"/>
      <c r="E12" s="38"/>
      <c r="H12" s="80"/>
    </row>
    <row r="13" spans="2:5" ht="21.75">
      <c r="B13" s="2" t="s">
        <v>88</v>
      </c>
      <c r="C13" s="38">
        <f>C9-C10-C11</f>
        <v>0</v>
      </c>
      <c r="D13" s="38">
        <f>D9-D10-D11</f>
        <v>0</v>
      </c>
      <c r="E13" s="38">
        <f>E9-E10-E11</f>
        <v>0</v>
      </c>
    </row>
    <row r="14" spans="2:5" ht="21.75">
      <c r="B14" s="2" t="s">
        <v>54</v>
      </c>
      <c r="C14" s="38">
        <f>C13*0.3</f>
        <v>0</v>
      </c>
      <c r="D14" s="38">
        <f>D13*0.3</f>
        <v>0</v>
      </c>
      <c r="E14" s="38">
        <f>E13*0.3</f>
        <v>0</v>
      </c>
    </row>
    <row r="15" spans="2:5" ht="21.75">
      <c r="B15" s="2" t="s">
        <v>94</v>
      </c>
      <c r="C15" s="38">
        <f>C13-C14</f>
        <v>0</v>
      </c>
      <c r="D15" s="38">
        <f>D13-D14</f>
        <v>0</v>
      </c>
      <c r="E15" s="38">
        <f>E13-E14</f>
        <v>0</v>
      </c>
    </row>
    <row r="17" ht="21.75">
      <c r="B17" s="15" t="s">
        <v>2</v>
      </c>
    </row>
    <row r="18" ht="21.75">
      <c r="B18" s="6" t="s">
        <v>89</v>
      </c>
    </row>
    <row r="19" ht="21.75">
      <c r="B19" s="16" t="s">
        <v>90</v>
      </c>
    </row>
    <row r="20" ht="21.75">
      <c r="B20" s="17" t="s">
        <v>91</v>
      </c>
    </row>
    <row r="21" ht="21.75">
      <c r="B21" s="17" t="s">
        <v>92</v>
      </c>
    </row>
    <row r="22" ht="21.75">
      <c r="B22" s="17" t="s">
        <v>93</v>
      </c>
    </row>
    <row r="23" ht="21.75">
      <c r="B23" s="17">
        <v>6</v>
      </c>
    </row>
    <row r="24" ht="21.75">
      <c r="B24" s="17"/>
    </row>
    <row r="25" ht="21.75">
      <c r="B25" s="17"/>
    </row>
    <row r="26" ht="21.75">
      <c r="B26" s="17"/>
    </row>
    <row r="27" ht="21.75">
      <c r="B27" s="17"/>
    </row>
    <row r="28" ht="21.75">
      <c r="B28" s="17"/>
    </row>
    <row r="29" ht="21.75">
      <c r="B29" s="17"/>
    </row>
    <row r="30" ht="21.75">
      <c r="B30" s="17"/>
    </row>
    <row r="31" ht="21.75">
      <c r="B31" s="17"/>
    </row>
    <row r="32" ht="21.75">
      <c r="B32" s="17"/>
    </row>
    <row r="33" ht="21.75">
      <c r="B33" s="6"/>
    </row>
    <row r="34" ht="21.75">
      <c r="B34" s="6"/>
    </row>
    <row r="35" ht="21.75">
      <c r="B35" s="6"/>
    </row>
    <row r="36" ht="21.75">
      <c r="B36" s="6"/>
    </row>
    <row r="37" ht="21.75">
      <c r="B37" s="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E31"/>
  <sheetViews>
    <sheetView zoomScale="75" zoomScaleNormal="75" workbookViewId="0" topLeftCell="A1">
      <selection activeCell="C23" sqref="C23"/>
    </sheetView>
  </sheetViews>
  <sheetFormatPr defaultColWidth="9.140625" defaultRowHeight="21.75"/>
  <cols>
    <col min="2" max="2" width="39.7109375" style="0" customWidth="1"/>
    <col min="3" max="5" width="13.8515625" style="0" bestFit="1" customWidth="1"/>
  </cols>
  <sheetData>
    <row r="2" ht="21.75">
      <c r="B2" t="s">
        <v>55</v>
      </c>
    </row>
    <row r="4" spans="2:5" ht="21.75">
      <c r="B4" s="1" t="s">
        <v>32</v>
      </c>
      <c r="C4" s="27" t="s">
        <v>79</v>
      </c>
      <c r="D4" s="19" t="s">
        <v>16</v>
      </c>
      <c r="E4" s="19" t="s">
        <v>17</v>
      </c>
    </row>
    <row r="5" spans="2:5" ht="21.75">
      <c r="B5" s="2" t="s">
        <v>95</v>
      </c>
      <c r="C5" s="35">
        <f>5งบกำไรขาดทุน!C15</f>
        <v>0</v>
      </c>
      <c r="D5" s="35">
        <f>5งบกำไรขาดทุน!D15</f>
        <v>0</v>
      </c>
      <c r="E5" s="35">
        <f>5งบกำไรขาดทุน!E15</f>
        <v>0</v>
      </c>
    </row>
    <row r="6" spans="2:5" ht="21.75">
      <c r="B6" s="2" t="s">
        <v>105</v>
      </c>
      <c r="C6" s="35">
        <f>5งบกำไรขาดทุน!C10</f>
        <v>0</v>
      </c>
      <c r="D6" s="35">
        <f>5งบกำไรขาดทุน!D10</f>
        <v>0</v>
      </c>
      <c r="E6" s="35">
        <f>5งบกำไรขาดทุน!C10</f>
        <v>0</v>
      </c>
    </row>
    <row r="7" spans="2:5" ht="21.75">
      <c r="B7" s="2" t="s">
        <v>56</v>
      </c>
      <c r="C7" s="35">
        <f>C5+C6</f>
        <v>0</v>
      </c>
      <c r="D7" s="35">
        <f>D5+D6</f>
        <v>0</v>
      </c>
      <c r="E7" s="35">
        <f>E5+E6</f>
        <v>0</v>
      </c>
    </row>
    <row r="8" spans="2:5" ht="21.75">
      <c r="B8" s="2" t="s">
        <v>106</v>
      </c>
      <c r="C8" s="35">
        <f>2ต้นทุนก่อนการดำเนินการ!E17</f>
        <v>0</v>
      </c>
      <c r="D8" s="35">
        <f>C13</f>
        <v>0</v>
      </c>
      <c r="E8" s="35">
        <f>D13</f>
        <v>0</v>
      </c>
    </row>
    <row r="9" spans="2:5" ht="21.75">
      <c r="B9" s="2" t="s">
        <v>57</v>
      </c>
      <c r="C9" s="35">
        <f>C7+C8</f>
        <v>0</v>
      </c>
      <c r="D9" s="35">
        <f>D7+D8</f>
        <v>0</v>
      </c>
      <c r="E9" s="35">
        <f>E7+E8</f>
        <v>0</v>
      </c>
    </row>
    <row r="10" spans="2:5" ht="21.75">
      <c r="B10" s="2" t="s">
        <v>58</v>
      </c>
      <c r="C10" s="35">
        <f>2ต้นทุนก่อนการดำเนินการ!C33</f>
        <v>0</v>
      </c>
      <c r="D10" s="35">
        <f>2ต้นทุนก่อนการดำเนินการ!D33</f>
        <v>0</v>
      </c>
      <c r="E10" s="35">
        <f>2ต้นทุนก่อนการดำเนินการ!E33</f>
        <v>0</v>
      </c>
    </row>
    <row r="11" spans="2:5" ht="21.75">
      <c r="B11" s="2" t="s">
        <v>209</v>
      </c>
      <c r="C11" s="35">
        <f>2ต้นทุนก่อนการดำเนินการ!D14</f>
        <v>0</v>
      </c>
      <c r="D11" s="35"/>
      <c r="E11" s="35"/>
    </row>
    <row r="12" spans="2:5" ht="21.75">
      <c r="B12" s="2" t="s">
        <v>206</v>
      </c>
      <c r="C12" s="58"/>
      <c r="D12" s="58"/>
      <c r="E12" s="58"/>
    </row>
    <row r="13" spans="2:5" ht="21.75">
      <c r="B13" s="2" t="s">
        <v>207</v>
      </c>
      <c r="C13" s="35">
        <f>C9-SUM(C10:C12)</f>
        <v>0</v>
      </c>
      <c r="D13" s="35">
        <f>D9-SUM(D10:D12)</f>
        <v>0</v>
      </c>
      <c r="E13" s="35">
        <f>E9-SUM(E10:E12)</f>
        <v>0</v>
      </c>
    </row>
    <row r="14" spans="2:5" ht="21.75">
      <c r="B14" s="2" t="s">
        <v>208</v>
      </c>
      <c r="C14" s="35">
        <f>2ต้นทุนก่อนการดำเนินการ!C32-C10</f>
        <v>0</v>
      </c>
      <c r="D14" s="35">
        <f>2ต้นทุนก่อนการดำเนินการ!D32-D10</f>
        <v>0</v>
      </c>
      <c r="E14" s="35">
        <f>2ต้นทุนก่อนการดำเนินการ!E32-E10</f>
        <v>0</v>
      </c>
    </row>
    <row r="16" ht="21.75">
      <c r="B16" s="15" t="s">
        <v>2</v>
      </c>
    </row>
    <row r="17" ht="21.75">
      <c r="B17" s="6" t="s">
        <v>107</v>
      </c>
    </row>
    <row r="18" ht="21.75">
      <c r="B18" s="6" t="s">
        <v>108</v>
      </c>
    </row>
    <row r="19" ht="21.75">
      <c r="B19" s="16" t="s">
        <v>109</v>
      </c>
    </row>
    <row r="20" ht="21.75">
      <c r="B20" s="17" t="s">
        <v>112</v>
      </c>
    </row>
    <row r="21" ht="21.75">
      <c r="B21" s="17" t="s">
        <v>113</v>
      </c>
    </row>
    <row r="22" ht="21.75">
      <c r="B22" s="17" t="s">
        <v>114</v>
      </c>
    </row>
    <row r="23" ht="21.75">
      <c r="B23" s="17" t="s">
        <v>115</v>
      </c>
    </row>
    <row r="24" ht="21.75">
      <c r="B24" s="17"/>
    </row>
    <row r="25" ht="21.75">
      <c r="B25" s="17"/>
    </row>
    <row r="26" ht="21.75">
      <c r="B26" s="17"/>
    </row>
    <row r="27" ht="21.75">
      <c r="B27" s="17"/>
    </row>
    <row r="28" ht="21.75">
      <c r="B28" s="17"/>
    </row>
    <row r="29" ht="21.75">
      <c r="B29" s="6"/>
    </row>
    <row r="30" ht="21.75">
      <c r="B30" s="6"/>
    </row>
    <row r="31" ht="21.75">
      <c r="B31" s="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J43"/>
  <sheetViews>
    <sheetView zoomScale="75" zoomScaleNormal="75" workbookViewId="0" topLeftCell="A1">
      <selection activeCell="J11" sqref="J11"/>
    </sheetView>
  </sheetViews>
  <sheetFormatPr defaultColWidth="9.140625" defaultRowHeight="21.75"/>
  <cols>
    <col min="2" max="2" width="27.8515625" style="0" customWidth="1"/>
    <col min="3" max="3" width="14.421875" style="0" customWidth="1"/>
    <col min="4" max="4" width="14.00390625" style="0" customWidth="1"/>
    <col min="5" max="5" width="14.28125" style="0" customWidth="1"/>
    <col min="6" max="6" width="8.421875" style="0" customWidth="1"/>
    <col min="8" max="8" width="11.140625" style="0" bestFit="1" customWidth="1"/>
  </cols>
  <sheetData>
    <row r="2" ht="21.75">
      <c r="B2" t="s">
        <v>59</v>
      </c>
    </row>
    <row r="4" spans="2:5" ht="21.75">
      <c r="B4" s="64" t="s">
        <v>32</v>
      </c>
      <c r="C4" s="64" t="s">
        <v>60</v>
      </c>
      <c r="D4" s="64" t="s">
        <v>16</v>
      </c>
      <c r="E4" s="64" t="s">
        <v>17</v>
      </c>
    </row>
    <row r="5" spans="2:5" ht="21.75">
      <c r="B5" s="55" t="s">
        <v>61</v>
      </c>
      <c r="C5" s="55"/>
      <c r="D5" s="55"/>
      <c r="E5" s="55"/>
    </row>
    <row r="6" spans="2:5" ht="21.75">
      <c r="B6" s="55" t="s">
        <v>62</v>
      </c>
      <c r="C6" s="55"/>
      <c r="D6" s="55"/>
      <c r="E6" s="55"/>
    </row>
    <row r="7" spans="2:10" ht="21.75">
      <c r="B7" s="55" t="s">
        <v>104</v>
      </c>
      <c r="C7" s="56">
        <f>6งบประมาณเงินสด!C13</f>
        <v>0</v>
      </c>
      <c r="D7" s="56">
        <f>6งบประมาณเงินสด!D13</f>
        <v>0</v>
      </c>
      <c r="E7" s="56">
        <f>6งบประมาณเงินสด!E13</f>
        <v>0</v>
      </c>
      <c r="F7" s="6"/>
      <c r="G7" s="6" t="s">
        <v>119</v>
      </c>
      <c r="H7" s="6"/>
      <c r="I7" s="6"/>
      <c r="J7" s="6"/>
    </row>
    <row r="8" spans="2:10" ht="21.75">
      <c r="B8" s="55" t="s">
        <v>103</v>
      </c>
      <c r="C8" s="56"/>
      <c r="D8" s="56"/>
      <c r="E8" s="56"/>
      <c r="G8" s="6"/>
      <c r="H8" s="6"/>
      <c r="I8" s="6"/>
      <c r="J8" s="6"/>
    </row>
    <row r="9" spans="2:10" ht="21.75">
      <c r="B9" s="55" t="s">
        <v>96</v>
      </c>
      <c r="C9" s="56">
        <f>2ต้นทุนก่อนการดำเนินการ!E5</f>
        <v>0</v>
      </c>
      <c r="D9" s="56">
        <f aca="true" t="shared" si="0" ref="D9:E14">C9</f>
        <v>0</v>
      </c>
      <c r="E9" s="56">
        <f t="shared" si="0"/>
        <v>0</v>
      </c>
      <c r="G9" s="6" t="s">
        <v>120</v>
      </c>
      <c r="H9" s="6"/>
      <c r="I9" s="6"/>
      <c r="J9" s="6"/>
    </row>
    <row r="10" spans="2:10" ht="21.75">
      <c r="B10" s="55" t="s">
        <v>97</v>
      </c>
      <c r="C10" s="56">
        <f>2ต้นทุนก่อนการดำเนินการ!E6</f>
        <v>0</v>
      </c>
      <c r="D10" s="56">
        <f t="shared" si="0"/>
        <v>0</v>
      </c>
      <c r="E10" s="56">
        <f t="shared" si="0"/>
        <v>0</v>
      </c>
      <c r="G10" s="6"/>
      <c r="H10" s="6"/>
      <c r="I10" s="6"/>
      <c r="J10" s="6"/>
    </row>
    <row r="11" spans="2:10" ht="21.75">
      <c r="B11" s="55" t="s">
        <v>98</v>
      </c>
      <c r="C11" s="56">
        <f>2ต้นทุนก่อนการดำเนินการ!E7</f>
        <v>0</v>
      </c>
      <c r="D11" s="56">
        <f t="shared" si="0"/>
        <v>0</v>
      </c>
      <c r="E11" s="56">
        <f t="shared" si="0"/>
        <v>0</v>
      </c>
      <c r="G11" s="6"/>
      <c r="H11" s="6"/>
      <c r="I11" s="6"/>
      <c r="J11" s="6"/>
    </row>
    <row r="12" spans="2:10" ht="21.75">
      <c r="B12" s="55" t="s">
        <v>99</v>
      </c>
      <c r="C12" s="56">
        <f>2ต้นทุนก่อนการดำเนินการ!E8</f>
        <v>0</v>
      </c>
      <c r="D12" s="56">
        <f t="shared" si="0"/>
        <v>0</v>
      </c>
      <c r="E12" s="56">
        <f t="shared" si="0"/>
        <v>0</v>
      </c>
      <c r="G12" s="6"/>
      <c r="H12" s="6"/>
      <c r="I12" s="6"/>
      <c r="J12" s="6"/>
    </row>
    <row r="13" spans="2:10" ht="21.75">
      <c r="B13" s="55" t="s">
        <v>100</v>
      </c>
      <c r="C13" s="56">
        <f>2ต้นทุนก่อนการดำเนินการ!E9</f>
        <v>0</v>
      </c>
      <c r="D13" s="56">
        <f t="shared" si="0"/>
        <v>0</v>
      </c>
      <c r="E13" s="56">
        <f t="shared" si="0"/>
        <v>0</v>
      </c>
      <c r="G13" s="6"/>
      <c r="H13" s="6"/>
      <c r="I13" s="6"/>
      <c r="J13" s="6"/>
    </row>
    <row r="14" spans="2:10" ht="21.75">
      <c r="B14" s="55" t="s">
        <v>101</v>
      </c>
      <c r="C14" s="56">
        <f>2ต้นทุนก่อนการดำเนินการ!E10</f>
        <v>0</v>
      </c>
      <c r="D14" s="56">
        <f t="shared" si="0"/>
        <v>0</v>
      </c>
      <c r="E14" s="56">
        <f t="shared" si="0"/>
        <v>0</v>
      </c>
      <c r="G14" s="6"/>
      <c r="H14" s="6"/>
      <c r="I14" s="6"/>
      <c r="J14" s="6"/>
    </row>
    <row r="15" spans="2:10" ht="21.75">
      <c r="B15" s="55" t="s">
        <v>63</v>
      </c>
      <c r="C15" s="56">
        <f>SUM(C9:C14)</f>
        <v>0</v>
      </c>
      <c r="D15" s="56">
        <f>SUM(D9:D14)</f>
        <v>0</v>
      </c>
      <c r="E15" s="56">
        <f>SUM(E9:E14)</f>
        <v>0</v>
      </c>
      <c r="G15" s="6"/>
      <c r="H15" s="6"/>
      <c r="I15" s="6"/>
      <c r="J15" s="6"/>
    </row>
    <row r="16" spans="2:10" ht="21.75">
      <c r="B16" s="55" t="s">
        <v>102</v>
      </c>
      <c r="C16" s="56">
        <f>2ต้นทุนก่อนการดำเนินการ!E43</f>
        <v>0</v>
      </c>
      <c r="D16" s="56">
        <f>C16*2</f>
        <v>0</v>
      </c>
      <c r="E16" s="56">
        <f>C16*3</f>
        <v>0</v>
      </c>
      <c r="G16" s="6" t="s">
        <v>121</v>
      </c>
      <c r="H16" s="6"/>
      <c r="I16" s="6"/>
      <c r="J16" s="6"/>
    </row>
    <row r="17" spans="2:10" ht="21.75">
      <c r="B17" s="55" t="s">
        <v>64</v>
      </c>
      <c r="C17" s="56">
        <f>C15-C16</f>
        <v>0</v>
      </c>
      <c r="D17" s="56">
        <f>D15-D16</f>
        <v>0</v>
      </c>
      <c r="E17" s="56">
        <f>E15-E16</f>
        <v>0</v>
      </c>
      <c r="G17" s="6"/>
      <c r="H17" s="6"/>
      <c r="I17" s="6"/>
      <c r="J17" s="6"/>
    </row>
    <row r="18" spans="2:10" ht="21.75">
      <c r="B18" s="55" t="s">
        <v>65</v>
      </c>
      <c r="C18" s="56"/>
      <c r="D18" s="56"/>
      <c r="E18" s="56"/>
      <c r="G18" s="6"/>
      <c r="H18" s="6"/>
      <c r="I18" s="6"/>
      <c r="J18" s="6"/>
    </row>
    <row r="19" spans="2:10" ht="21.75">
      <c r="B19" s="55"/>
      <c r="C19" s="56"/>
      <c r="D19" s="56"/>
      <c r="E19" s="56"/>
      <c r="G19" s="6"/>
      <c r="H19" s="6"/>
      <c r="I19" s="6"/>
      <c r="J19" s="6"/>
    </row>
    <row r="20" spans="2:10" ht="21.75">
      <c r="B20" s="55"/>
      <c r="C20" s="56"/>
      <c r="D20" s="56"/>
      <c r="E20" s="56"/>
      <c r="G20" s="6"/>
      <c r="H20" s="6"/>
      <c r="I20" s="6"/>
      <c r="J20" s="6"/>
    </row>
    <row r="21" spans="2:10" ht="21.75">
      <c r="B21" s="18" t="s">
        <v>66</v>
      </c>
      <c r="C21" s="35">
        <f>C7+C17+C19</f>
        <v>0</v>
      </c>
      <c r="D21" s="35">
        <f>D7+D17+D19</f>
        <v>0</v>
      </c>
      <c r="E21" s="35">
        <f>E7+E17+E19</f>
        <v>0</v>
      </c>
      <c r="G21" s="6"/>
      <c r="H21" s="6"/>
      <c r="I21" s="6"/>
      <c r="J21" s="6"/>
    </row>
    <row r="22" spans="2:10" ht="21.75">
      <c r="B22" s="75" t="s">
        <v>67</v>
      </c>
      <c r="C22" s="36"/>
      <c r="D22" s="36"/>
      <c r="E22" s="36"/>
      <c r="G22" s="6"/>
      <c r="H22" s="43"/>
      <c r="I22" s="6"/>
      <c r="J22" s="6"/>
    </row>
    <row r="23" spans="2:10" ht="21.75">
      <c r="B23" s="75" t="s">
        <v>68</v>
      </c>
      <c r="C23" s="36"/>
      <c r="D23" s="36"/>
      <c r="E23" s="36"/>
      <c r="G23" s="6"/>
      <c r="H23" s="6"/>
      <c r="I23" s="6"/>
      <c r="J23" s="6"/>
    </row>
    <row r="24" spans="2:10" ht="21.75">
      <c r="B24" s="75" t="s">
        <v>69</v>
      </c>
      <c r="C24" s="36">
        <f>2ต้นทุนก่อนการดำเนินการ!C32-2ต้นทุนก่อนการดำเนินการ!C33</f>
        <v>0</v>
      </c>
      <c r="D24" s="36">
        <f>2ต้นทุนก่อนการดำเนินการ!D32-2ต้นทุนก่อนการดำเนินการ!D33</f>
        <v>0</v>
      </c>
      <c r="E24" s="36">
        <f>2ต้นทุนก่อนการดำเนินการ!E32-2ต้นทุนก่อนการดำเนินการ!E33</f>
        <v>0</v>
      </c>
      <c r="G24" s="6" t="s">
        <v>172</v>
      </c>
      <c r="H24" s="6"/>
      <c r="I24" s="6"/>
      <c r="J24" s="6"/>
    </row>
    <row r="25" spans="2:10" ht="21.75">
      <c r="B25" s="75" t="s">
        <v>70</v>
      </c>
      <c r="C25" s="36"/>
      <c r="D25" s="36"/>
      <c r="E25" s="36"/>
      <c r="G25" s="6"/>
      <c r="H25" s="6"/>
      <c r="I25" s="6"/>
      <c r="J25" s="6"/>
    </row>
    <row r="26" spans="2:10" ht="21.75">
      <c r="B26" s="75" t="s">
        <v>161</v>
      </c>
      <c r="C26" s="36"/>
      <c r="D26" s="36"/>
      <c r="E26" s="36"/>
      <c r="G26" s="6"/>
      <c r="H26" s="6"/>
      <c r="I26" s="6"/>
      <c r="J26" s="6"/>
    </row>
    <row r="27" spans="2:10" ht="21.75">
      <c r="B27" s="75" t="s">
        <v>156</v>
      </c>
      <c r="C27" s="36">
        <f>SUM(C24:C26)</f>
        <v>0</v>
      </c>
      <c r="D27" s="36">
        <f>SUM(D24:D25)</f>
        <v>0</v>
      </c>
      <c r="E27" s="36">
        <f>SUM(E24:E25)</f>
        <v>0</v>
      </c>
      <c r="G27" s="6"/>
      <c r="H27" s="6"/>
      <c r="I27" s="6"/>
      <c r="J27" s="6"/>
    </row>
    <row r="28" spans="2:10" ht="21.75">
      <c r="B28" s="75" t="s">
        <v>71</v>
      </c>
      <c r="C28" s="36"/>
      <c r="D28" s="36"/>
      <c r="E28" s="36"/>
      <c r="G28" s="6"/>
      <c r="H28" s="6"/>
      <c r="I28" s="6"/>
      <c r="J28" s="6"/>
    </row>
    <row r="29" spans="2:10" ht="21.75">
      <c r="B29" s="76" t="s">
        <v>157</v>
      </c>
      <c r="C29" s="36">
        <f>2ต้นทุนก่อนการดำเนินการ!C19</f>
        <v>0</v>
      </c>
      <c r="D29" s="36">
        <f>2ต้นทุนก่อนการดำเนินการ!C19</f>
        <v>0</v>
      </c>
      <c r="E29" s="36">
        <f>2ต้นทุนก่อนการดำเนินการ!C19</f>
        <v>0</v>
      </c>
      <c r="G29" s="6" t="s">
        <v>122</v>
      </c>
      <c r="H29" s="6"/>
      <c r="I29" s="6"/>
      <c r="J29" s="6"/>
    </row>
    <row r="30" spans="2:10" ht="21.75">
      <c r="B30" s="76" t="s">
        <v>158</v>
      </c>
      <c r="C30" s="36"/>
      <c r="D30" s="36">
        <f>C30+C31</f>
        <v>0</v>
      </c>
      <c r="E30" s="36">
        <f>D30+D31</f>
        <v>0</v>
      </c>
      <c r="G30" s="6" t="s">
        <v>123</v>
      </c>
      <c r="H30" s="6"/>
      <c r="I30" s="6"/>
      <c r="J30" s="6"/>
    </row>
    <row r="31" spans="2:10" ht="21.75">
      <c r="B31" s="76" t="s">
        <v>159</v>
      </c>
      <c r="C31" s="36">
        <f>5งบกำไรขาดทุน!C15</f>
        <v>0</v>
      </c>
      <c r="D31" s="36">
        <f>5งบกำไรขาดทุน!D15</f>
        <v>0</v>
      </c>
      <c r="E31" s="36">
        <f>5งบกำไรขาดทุน!E15</f>
        <v>0</v>
      </c>
      <c r="G31" s="6" t="s">
        <v>124</v>
      </c>
      <c r="H31" s="6"/>
      <c r="I31" s="6"/>
      <c r="J31" s="6"/>
    </row>
    <row r="32" spans="2:10" ht="21.75">
      <c r="B32" s="76" t="s">
        <v>160</v>
      </c>
      <c r="C32" s="36">
        <f>6งบประมาณเงินสด!C12</f>
        <v>0</v>
      </c>
      <c r="D32" s="36">
        <f>6งบประมาณเงินสด!D12</f>
        <v>0</v>
      </c>
      <c r="E32" s="36">
        <f>6งบประมาณเงินสด!E12</f>
        <v>0</v>
      </c>
      <c r="G32" s="6"/>
      <c r="H32" s="6"/>
      <c r="I32" s="6"/>
      <c r="J32" s="6"/>
    </row>
    <row r="33" spans="2:10" ht="21.75">
      <c r="B33" s="76" t="s">
        <v>171</v>
      </c>
      <c r="C33" s="36"/>
      <c r="D33" s="36"/>
      <c r="E33" s="36"/>
      <c r="G33" s="6"/>
      <c r="H33" s="6"/>
      <c r="I33" s="6"/>
      <c r="J33" s="6"/>
    </row>
    <row r="34" spans="2:10" ht="21.75">
      <c r="B34" s="76" t="s">
        <v>162</v>
      </c>
      <c r="C34" s="36">
        <f>C29+C30+C31-C32-C33</f>
        <v>0</v>
      </c>
      <c r="D34" s="36">
        <f>D29+D30+D31-D32</f>
        <v>0</v>
      </c>
      <c r="E34" s="36">
        <f>E29+E30+E31-E32</f>
        <v>0</v>
      </c>
      <c r="G34" s="6"/>
      <c r="H34" s="6"/>
      <c r="I34" s="6"/>
      <c r="J34" s="6"/>
    </row>
    <row r="35" spans="2:10" ht="21.75">
      <c r="B35" s="34" t="s">
        <v>163</v>
      </c>
      <c r="C35" s="42">
        <f>C27+C34</f>
        <v>0</v>
      </c>
      <c r="D35" s="42">
        <f>D27+D34</f>
        <v>0</v>
      </c>
      <c r="E35" s="42">
        <f>E27+E34</f>
        <v>0</v>
      </c>
      <c r="G35" s="6"/>
      <c r="H35" s="6"/>
      <c r="I35" s="6"/>
      <c r="J35" s="6"/>
    </row>
    <row r="36" spans="2:10" ht="21.75">
      <c r="B36" s="8" t="s">
        <v>164</v>
      </c>
      <c r="C36" s="2"/>
      <c r="D36" s="2"/>
      <c r="E36" s="2"/>
      <c r="G36" s="6"/>
      <c r="H36" s="6"/>
      <c r="I36" s="6"/>
      <c r="J36" s="6"/>
    </row>
    <row r="39" spans="2:5" ht="21.75">
      <c r="B39" s="15" t="s">
        <v>2</v>
      </c>
      <c r="C39" s="6"/>
      <c r="D39" s="6"/>
      <c r="E39" s="6"/>
    </row>
    <row r="40" spans="2:5" ht="21.75">
      <c r="B40" s="6" t="s">
        <v>116</v>
      </c>
      <c r="C40" s="6"/>
      <c r="D40" s="6"/>
      <c r="E40" s="6"/>
    </row>
    <row r="41" spans="2:5" ht="21.75">
      <c r="B41" s="20" t="s">
        <v>125</v>
      </c>
      <c r="C41" s="6"/>
      <c r="D41" s="6"/>
      <c r="E41" s="6"/>
    </row>
    <row r="42" spans="2:5" ht="21.75">
      <c r="B42" s="22" t="s">
        <v>126</v>
      </c>
      <c r="C42" s="6"/>
      <c r="D42" s="6"/>
      <c r="E42" s="6"/>
    </row>
    <row r="43" spans="2:5" ht="21.75">
      <c r="B43" s="6"/>
      <c r="C43" s="6"/>
      <c r="D43" s="6"/>
      <c r="E43" s="6"/>
    </row>
  </sheetData>
  <printOptions/>
  <pageMargins left="0.75" right="0.75" top="1" bottom="1" header="0.5" footer="0.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E9"/>
  <sheetViews>
    <sheetView workbookViewId="0" topLeftCell="A3">
      <selection activeCell="G16" sqref="G16"/>
    </sheetView>
  </sheetViews>
  <sheetFormatPr defaultColWidth="9.140625" defaultRowHeight="21.75"/>
  <cols>
    <col min="2" max="2" width="22.57421875" style="0" customWidth="1"/>
    <col min="3" max="3" width="12.7109375" style="0" customWidth="1"/>
    <col min="4" max="4" width="13.57421875" style="0" customWidth="1"/>
    <col min="5" max="5" width="14.7109375" style="0" customWidth="1"/>
  </cols>
  <sheetData>
    <row r="2" ht="21.75">
      <c r="B2" t="s">
        <v>117</v>
      </c>
    </row>
    <row r="4" spans="2:5" ht="21.75">
      <c r="B4" s="1" t="s">
        <v>32</v>
      </c>
      <c r="C4" s="1" t="s">
        <v>60</v>
      </c>
      <c r="D4" s="1" t="s">
        <v>16</v>
      </c>
      <c r="E4" s="1" t="s">
        <v>17</v>
      </c>
    </row>
    <row r="5" spans="2:5" ht="21.75">
      <c r="B5" s="2" t="s">
        <v>127</v>
      </c>
      <c r="C5" s="28">
        <f>6งบประมาณเงินสด!C7</f>
        <v>0</v>
      </c>
      <c r="D5" s="28">
        <f>6งบประมาณเงินสด!D7</f>
        <v>0</v>
      </c>
      <c r="E5" s="28">
        <f>6งบประมาณเงินสด!E7</f>
        <v>0</v>
      </c>
    </row>
    <row r="6" spans="2:5" ht="21.75">
      <c r="B6" s="2" t="s">
        <v>118</v>
      </c>
      <c r="C6" s="28">
        <f>C5</f>
        <v>0</v>
      </c>
      <c r="D6" s="28">
        <f>C6+D5</f>
        <v>0</v>
      </c>
      <c r="E6" s="28">
        <f>D6+E5</f>
        <v>0</v>
      </c>
    </row>
    <row r="7" spans="3:5" ht="21.75">
      <c r="C7" s="30"/>
      <c r="D7" s="30"/>
      <c r="E7" s="30"/>
    </row>
    <row r="8" spans="2:5" ht="21.75">
      <c r="B8" t="s">
        <v>128</v>
      </c>
      <c r="C8" s="30"/>
      <c r="D8" s="30"/>
      <c r="E8" s="30"/>
    </row>
    <row r="9" spans="2:5" ht="22.5">
      <c r="B9" t="s">
        <v>173</v>
      </c>
      <c r="C9" s="51">
        <f>2ต้นทุนก่อนการดำเนินการ!E19</f>
        <v>0</v>
      </c>
      <c r="D9" s="30"/>
      <c r="E9" s="30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38"/>
  <sheetViews>
    <sheetView zoomScale="75" zoomScaleNormal="75" workbookViewId="0" topLeftCell="A1">
      <selection activeCell="H11" sqref="H11"/>
    </sheetView>
  </sheetViews>
  <sheetFormatPr defaultColWidth="9.140625" defaultRowHeight="21.75"/>
  <cols>
    <col min="3" max="3" width="17.421875" style="0" customWidth="1"/>
    <col min="4" max="4" width="16.28125" style="0" customWidth="1"/>
    <col min="5" max="5" width="18.140625" style="0" customWidth="1"/>
    <col min="6" max="6" width="15.8515625" style="0" customWidth="1"/>
    <col min="8" max="8" width="12.8515625" style="0" bestFit="1" customWidth="1"/>
  </cols>
  <sheetData>
    <row r="2" ht="21.75">
      <c r="B2" t="s">
        <v>212</v>
      </c>
    </row>
    <row r="3" spans="3:4" ht="21.75">
      <c r="C3" t="s">
        <v>213</v>
      </c>
      <c r="D3">
        <v>0.4</v>
      </c>
    </row>
    <row r="4" spans="2:8" ht="21.75">
      <c r="B4" s="1" t="s">
        <v>129</v>
      </c>
      <c r="C4" s="1" t="s">
        <v>130</v>
      </c>
      <c r="D4" s="1" t="s">
        <v>131</v>
      </c>
      <c r="E4" s="1" t="s">
        <v>210</v>
      </c>
      <c r="F4" s="10"/>
      <c r="H4" s="6"/>
    </row>
    <row r="5" spans="2:8" ht="21.75">
      <c r="B5" s="23">
        <v>0</v>
      </c>
      <c r="C5" s="52">
        <f>-(2ต้นทุนก่อนการดำเนินการ!E19-2ต้นทุนก่อนการดำเนินการ!E17)</f>
        <v>0</v>
      </c>
      <c r="D5" s="52"/>
      <c r="E5" s="52">
        <f>C5</f>
        <v>0</v>
      </c>
      <c r="F5" s="39"/>
      <c r="G5" s="82"/>
      <c r="H5" s="81"/>
    </row>
    <row r="6" spans="2:8" ht="21.75">
      <c r="B6" s="24">
        <v>1</v>
      </c>
      <c r="C6" s="52"/>
      <c r="D6" s="52">
        <f>8จุดคืนทุน!C5</f>
        <v>0</v>
      </c>
      <c r="E6" s="52">
        <f>D6</f>
        <v>0</v>
      </c>
      <c r="F6" s="39"/>
      <c r="G6" s="82"/>
      <c r="H6" s="30"/>
    </row>
    <row r="7" spans="2:8" ht="21.75">
      <c r="B7" s="24">
        <v>2</v>
      </c>
      <c r="C7" s="52"/>
      <c r="D7" s="52">
        <f>8จุดคืนทุน!D5</f>
        <v>0</v>
      </c>
      <c r="E7" s="52">
        <f>D7</f>
        <v>0</v>
      </c>
      <c r="F7" s="39"/>
      <c r="G7" s="82"/>
      <c r="H7" s="30"/>
    </row>
    <row r="8" spans="2:8" ht="21.75">
      <c r="B8" s="24">
        <v>3</v>
      </c>
      <c r="C8" s="52"/>
      <c r="D8" s="52">
        <f>8จุดคืนทุน!E5</f>
        <v>0</v>
      </c>
      <c r="E8" s="52">
        <f>D8+D9</f>
        <v>0</v>
      </c>
      <c r="F8" s="39"/>
      <c r="G8" s="82"/>
      <c r="H8" s="30"/>
    </row>
    <row r="9" spans="2:8" ht="21.75">
      <c r="B9" s="25"/>
      <c r="C9" s="53" t="s">
        <v>132</v>
      </c>
      <c r="D9" s="53">
        <f>2ต้นทุนก่อนการดำเนินการ!G44</f>
        <v>0</v>
      </c>
      <c r="E9" s="79"/>
      <c r="F9" s="39"/>
      <c r="H9" s="81"/>
    </row>
    <row r="10" spans="2:8" ht="21.75">
      <c r="B10" s="11"/>
      <c r="C10" s="39"/>
      <c r="D10" s="49" t="s">
        <v>215</v>
      </c>
      <c r="E10" s="39">
        <f>NPV(D3,E6:E8)</f>
        <v>0</v>
      </c>
      <c r="F10" s="39"/>
      <c r="H10" s="81"/>
    </row>
    <row r="11" spans="2:8" ht="21.75">
      <c r="B11" s="11"/>
      <c r="C11" s="39"/>
      <c r="D11" s="49" t="s">
        <v>211</v>
      </c>
      <c r="E11" s="50">
        <f>E10+E5</f>
        <v>0</v>
      </c>
      <c r="F11" s="39"/>
      <c r="H11" s="50"/>
    </row>
    <row r="12" spans="4:8" ht="21.75">
      <c r="D12" s="26" t="s">
        <v>216</v>
      </c>
      <c r="E12" s="84" t="e">
        <f>IRR(E5:E8)</f>
        <v>#NUM!</v>
      </c>
      <c r="H12" s="84"/>
    </row>
    <row r="14" ht="21.75">
      <c r="B14" s="15"/>
    </row>
    <row r="15" ht="21.75">
      <c r="B15" s="6"/>
    </row>
    <row r="16" spans="2:5" ht="21.75">
      <c r="B16" s="6"/>
      <c r="E16" s="83"/>
    </row>
    <row r="17" ht="21.75">
      <c r="B17" s="6"/>
    </row>
    <row r="18" ht="21.75">
      <c r="B18" s="6"/>
    </row>
    <row r="19" spans="2:5" ht="21.75">
      <c r="B19" s="6"/>
      <c r="E19" s="81"/>
    </row>
    <row r="20" spans="2:5" ht="21.75">
      <c r="B20" s="6"/>
      <c r="E20" s="84"/>
    </row>
    <row r="21" spans="2:5" ht="21.75">
      <c r="B21" s="6"/>
      <c r="E21" s="83"/>
    </row>
    <row r="22" spans="2:3" ht="21.75">
      <c r="B22" s="15"/>
      <c r="C22" s="14"/>
    </row>
    <row r="23" ht="21.75">
      <c r="B23" s="6"/>
    </row>
    <row r="24" ht="21.75">
      <c r="B24" s="6"/>
    </row>
    <row r="25" ht="21.75">
      <c r="B25" s="6"/>
    </row>
    <row r="26" ht="21.75">
      <c r="B26" s="6"/>
    </row>
    <row r="27" ht="21.75">
      <c r="B27" s="6"/>
    </row>
    <row r="28" ht="21.75">
      <c r="B28" s="6"/>
    </row>
    <row r="29" ht="21.75">
      <c r="B29" s="6"/>
    </row>
    <row r="30" ht="21.75">
      <c r="B30" s="6"/>
    </row>
    <row r="31" ht="21.75">
      <c r="B31" s="6"/>
    </row>
    <row r="32" ht="21.75">
      <c r="B32" s="6"/>
    </row>
    <row r="33" ht="21.75">
      <c r="B33" s="6"/>
    </row>
    <row r="34" ht="21.75">
      <c r="B34" s="6"/>
    </row>
    <row r="35" ht="21.75">
      <c r="B35" s="6"/>
    </row>
    <row r="36" ht="21.75">
      <c r="B36" s="6"/>
    </row>
    <row r="37" ht="21.75">
      <c r="B37" s="6"/>
    </row>
    <row r="38" ht="21.75">
      <c r="B38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SME for Thai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year financial plan</dc:title>
  <dc:subject/>
  <dc:creator>Arthasith</dc:creator>
  <cp:keywords/>
  <dc:description/>
  <cp:lastModifiedBy>engineering</cp:lastModifiedBy>
  <dcterms:created xsi:type="dcterms:W3CDTF">2002-04-28T12:47:05Z</dcterms:created>
  <dcterms:modified xsi:type="dcterms:W3CDTF">2005-09-14T05:16:32Z</dcterms:modified>
  <cp:category/>
  <cp:version/>
  <cp:contentType/>
  <cp:contentStatus/>
</cp:coreProperties>
</file>